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1.xml" ContentType="application/vnd.ms-excel.person+xml"/>
  <Override PartName="/xl/persons/person0.xml" ContentType="application/vnd.ms-excel.person+xml"/>
  <Override PartName="/xl/persons/person2.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AppData\Local\Temp\VNPT Plugin\bc982759-cb7b-4c5c-87df-abef96d48904\"/>
    </mc:Choice>
  </mc:AlternateContent>
  <bookViews>
    <workbookView xWindow="-120" yWindow="-120" windowWidth="24240" windowHeight="13020" tabRatio="841" firstSheet="1" activeTab="3"/>
  </bookViews>
  <sheets>
    <sheet name="foxz" sheetId="6" state="veryHidden" r:id=""/>
    <sheet name="PL 1_Chỉ số PAR INDEX" sheetId="3" r:id="rId1"/>
    <sheet name="PL 2_Chỉ số SIPAS" sheetId="4" r:id="rId2"/>
    <sheet name="PL 3_Chỉ số PAPI" sheetId="5" r:id="rId3"/>
  </sheets>
  <definedNames>
    <definedName name="_xlnm._FilterDatabase" localSheetId="1" hidden="1">'PL 1_Chỉ số PAR INDEX'!#REF!</definedName>
    <definedName name="_xlnm.Print_Titles" localSheetId="1">'PL 1_Chỉ số PAR INDEX'!$5:$5</definedName>
    <definedName name="_xlnm.Print_Titles" localSheetId="2">'PL 2_Chỉ số SIPAS'!$4:$5</definedName>
    <definedName name="_xlnm.Print_Titles" localSheetId="3">'PL 3_Chỉ số PAPI'!$4:$5</definedName>
  </definedNames>
  <calcPr calcId="162913"/>
</workbook>
</file>

<file path=xl/calcChain.xml><?xml version="1.0" encoding="utf-8"?>
<calcChain xmlns="http://schemas.openxmlformats.org/spreadsheetml/2006/main">
  <c r="J134" i="3" l="1"/>
  <c r="D135" i="3"/>
  <c r="P127" i="3"/>
  <c r="P112" i="3"/>
  <c r="W112" i="3" s="1"/>
  <c r="P104" i="3"/>
  <c r="W104" i="3" s="1"/>
  <c r="P92" i="3"/>
  <c r="W92" i="3" s="1"/>
  <c r="P84" i="3"/>
  <c r="W84" i="3" s="1"/>
  <c r="P82" i="3"/>
  <c r="W82" i="3" s="1"/>
  <c r="P35" i="3"/>
  <c r="W35" i="3" s="1"/>
  <c r="P29" i="3"/>
  <c r="P28" i="3"/>
  <c r="P27" i="3"/>
  <c r="P26" i="3"/>
  <c r="P16" i="3"/>
  <c r="W16" i="3" s="1"/>
  <c r="W5" i="3"/>
  <c r="W6" i="3"/>
  <c r="W7" i="3"/>
  <c r="W8" i="3"/>
  <c r="W9" i="3"/>
  <c r="W10" i="3"/>
  <c r="W11" i="3"/>
  <c r="W12" i="3"/>
  <c r="W13" i="3"/>
  <c r="W14" i="3"/>
  <c r="W15" i="3"/>
  <c r="W17" i="3"/>
  <c r="W18" i="3"/>
  <c r="W19" i="3"/>
  <c r="W20" i="3"/>
  <c r="W21" i="3"/>
  <c r="W22" i="3"/>
  <c r="W23" i="3"/>
  <c r="W24" i="3"/>
  <c r="W25" i="3"/>
  <c r="W31" i="3"/>
  <c r="W32" i="3"/>
  <c r="W33" i="3"/>
  <c r="W34" i="3"/>
  <c r="W36" i="3"/>
  <c r="W37" i="3"/>
  <c r="W38" i="3"/>
  <c r="W39" i="3"/>
  <c r="W40" i="3"/>
  <c r="W41" i="3"/>
  <c r="W42" i="3"/>
  <c r="W43" i="3"/>
  <c r="W44" i="3"/>
  <c r="W45" i="3"/>
  <c r="W46" i="3"/>
  <c r="W47" i="3"/>
  <c r="W48" i="3"/>
  <c r="W49" i="3"/>
  <c r="W52" i="3"/>
  <c r="W53" i="3"/>
  <c r="W58" i="3"/>
  <c r="W59" i="3"/>
  <c r="W60" i="3"/>
  <c r="W62" i="3"/>
  <c r="W63" i="3"/>
  <c r="W64" i="3"/>
  <c r="W67" i="3"/>
  <c r="W68" i="3"/>
  <c r="W69" i="3"/>
  <c r="W70" i="3"/>
  <c r="W71" i="3"/>
  <c r="W72" i="3"/>
  <c r="W73" i="3"/>
  <c r="W76" i="3"/>
  <c r="W77" i="3"/>
  <c r="W80" i="3"/>
  <c r="W81" i="3"/>
  <c r="W85" i="3"/>
  <c r="W91" i="3"/>
  <c r="W93" i="3"/>
  <c r="W94" i="3"/>
  <c r="W96" i="3"/>
  <c r="W97" i="3"/>
  <c r="W98" i="3"/>
  <c r="W99" i="3"/>
  <c r="W102" i="3"/>
  <c r="W103" i="3"/>
  <c r="W105" i="3"/>
  <c r="W106" i="3"/>
  <c r="W109" i="3"/>
  <c r="W110" i="3"/>
  <c r="W111" i="3"/>
  <c r="W114" i="3"/>
  <c r="W115" i="3"/>
  <c r="W116" i="3"/>
  <c r="W117" i="3"/>
  <c r="W118" i="3"/>
  <c r="W121" i="3"/>
  <c r="W122" i="3"/>
  <c r="W123" i="3"/>
  <c r="W129" i="3"/>
  <c r="W130" i="3"/>
  <c r="W131" i="3"/>
  <c r="W133" i="3"/>
  <c r="P134" i="3"/>
  <c r="P132" i="3"/>
  <c r="W132" i="3" s="1"/>
  <c r="P128" i="3"/>
  <c r="W128" i="3" s="1"/>
  <c r="F6" i="3"/>
  <c r="P113" i="3"/>
  <c r="W113" i="3" s="1"/>
  <c r="P119" i="3"/>
  <c r="W119" i="3" s="1"/>
  <c r="P120" i="3"/>
  <c r="P125" i="3"/>
  <c r="W125" i="3" s="1"/>
  <c r="P124" i="3"/>
  <c r="W124" i="3" s="1"/>
  <c r="M106" i="3"/>
  <c r="E102" i="3"/>
  <c r="E96" i="3"/>
  <c r="E91" i="3"/>
  <c r="M120" i="3"/>
  <c r="J120" i="3"/>
  <c r="K120" i="3" s="1"/>
  <c r="P107" i="3"/>
  <c r="M107" i="3"/>
  <c r="J107" i="3"/>
  <c r="K107" i="3" s="1"/>
  <c r="P101" i="3"/>
  <c r="M101" i="3"/>
  <c r="J101" i="3"/>
  <c r="K101" i="3" s="1"/>
  <c r="P100" i="3"/>
  <c r="M100" i="3"/>
  <c r="J100" i="3"/>
  <c r="P95" i="3"/>
  <c r="M95" i="3"/>
  <c r="J95" i="3"/>
  <c r="K95" i="3" s="1"/>
  <c r="P89" i="3"/>
  <c r="M89" i="3"/>
  <c r="J89" i="3"/>
  <c r="K89" i="3" s="1"/>
  <c r="P88" i="3"/>
  <c r="M88" i="3"/>
  <c r="J88" i="3"/>
  <c r="K88" i="3" s="1"/>
  <c r="P87" i="3"/>
  <c r="M87" i="3"/>
  <c r="J87" i="3"/>
  <c r="W87" i="3" s="1"/>
  <c r="P86" i="3"/>
  <c r="M86" i="3"/>
  <c r="J86" i="3"/>
  <c r="K86" i="3" s="1"/>
  <c r="P83" i="3"/>
  <c r="M83" i="3"/>
  <c r="J83" i="3"/>
  <c r="K83" i="3" s="1"/>
  <c r="P79" i="3"/>
  <c r="M79" i="3"/>
  <c r="J79" i="3"/>
  <c r="K79" i="3" s="1"/>
  <c r="P78" i="3"/>
  <c r="M78" i="3"/>
  <c r="J78" i="3"/>
  <c r="K78" i="3" s="1"/>
  <c r="P75" i="3"/>
  <c r="M75" i="3"/>
  <c r="J75" i="3"/>
  <c r="K75" i="3" s="1"/>
  <c r="P74" i="3"/>
  <c r="M74" i="3"/>
  <c r="J74" i="3"/>
  <c r="K74" i="3" s="1"/>
  <c r="P65" i="3"/>
  <c r="M65" i="3"/>
  <c r="J65" i="3"/>
  <c r="K65" i="3" s="1"/>
  <c r="E51" i="3"/>
  <c r="P51" i="3" s="1"/>
  <c r="W51" i="3" s="1"/>
  <c r="J55" i="3"/>
  <c r="K55" i="3" s="1"/>
  <c r="J57" i="3"/>
  <c r="K57" i="3" s="1"/>
  <c r="J56" i="3"/>
  <c r="K56" i="3" s="1"/>
  <c r="J29" i="3"/>
  <c r="K29" i="3" s="1"/>
  <c r="J28" i="3"/>
  <c r="K28" i="3" s="1"/>
  <c r="J27" i="3"/>
  <c r="K27" i="3" s="1"/>
  <c r="J26" i="3"/>
  <c r="K26" i="3" s="1"/>
  <c r="W100" i="3" l="1"/>
  <c r="W107" i="3"/>
  <c r="W88" i="3"/>
  <c r="W78" i="3"/>
  <c r="W134" i="3"/>
  <c r="W27" i="3"/>
  <c r="K87" i="3"/>
  <c r="W89" i="3"/>
  <c r="W79" i="3"/>
  <c r="W29" i="3"/>
  <c r="W28" i="3"/>
  <c r="W120" i="3"/>
  <c r="W95" i="3"/>
  <c r="W86" i="3"/>
  <c r="W101" i="3"/>
  <c r="W75" i="3"/>
  <c r="K100" i="3"/>
  <c r="W83" i="3"/>
  <c r="W74" i="3"/>
  <c r="W65" i="3"/>
  <c r="W26" i="3"/>
  <c r="E129" i="3" l="1"/>
  <c r="E126" i="3" s="1"/>
  <c r="P126" i="3" s="1"/>
  <c r="W126" i="3" s="1"/>
  <c r="E118" i="3"/>
  <c r="E114" i="3"/>
  <c r="E109" i="3"/>
  <c r="E85" i="3"/>
  <c r="E81" i="3"/>
  <c r="E76" i="3"/>
  <c r="E71" i="3"/>
  <c r="E67" i="3"/>
  <c r="E61" i="3"/>
  <c r="P61" i="3" s="1"/>
  <c r="W61" i="3" s="1"/>
  <c r="E58" i="3"/>
  <c r="P55" i="3"/>
  <c r="W55" i="3" s="1"/>
  <c r="P56" i="3"/>
  <c r="W56" i="3" s="1"/>
  <c r="P57" i="3"/>
  <c r="W57" i="3" s="1"/>
  <c r="P54" i="3"/>
  <c r="W54" i="3" s="1"/>
  <c r="E47" i="3"/>
  <c r="E41" i="3"/>
  <c r="E36" i="3"/>
  <c r="E32" i="3"/>
  <c r="E25" i="3"/>
  <c r="E21" i="3"/>
  <c r="E18" i="3"/>
  <c r="E10" i="3"/>
  <c r="E7" i="3"/>
  <c r="M7" i="3" s="1"/>
  <c r="M42" i="5"/>
  <c r="E8" i="5"/>
  <c r="E9" i="5"/>
  <c r="E10" i="5"/>
  <c r="E11" i="5"/>
  <c r="E13" i="5"/>
  <c r="E14" i="5"/>
  <c r="E15" i="5"/>
  <c r="E16" i="5"/>
  <c r="E18" i="5"/>
  <c r="E19" i="5"/>
  <c r="E20" i="5"/>
  <c r="E22" i="5"/>
  <c r="E23" i="5"/>
  <c r="E24" i="5"/>
  <c r="E25" i="5"/>
  <c r="E27" i="5"/>
  <c r="E28" i="5"/>
  <c r="E29" i="5"/>
  <c r="E31" i="5"/>
  <c r="E32" i="5"/>
  <c r="E33" i="5"/>
  <c r="E34" i="5"/>
  <c r="E36" i="5"/>
  <c r="E37" i="5"/>
  <c r="E38" i="5"/>
  <c r="E40" i="5"/>
  <c r="E41" i="5"/>
  <c r="E42"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3" i="5"/>
  <c r="M8" i="5"/>
  <c r="M9" i="5"/>
  <c r="M7" i="5"/>
  <c r="I43" i="5"/>
  <c r="J43" i="5" s="1"/>
  <c r="D39" i="5"/>
  <c r="E39" i="5" s="1"/>
  <c r="D35" i="5"/>
  <c r="E35" i="5" s="1"/>
  <c r="D30" i="5"/>
  <c r="E30" i="5" s="1"/>
  <c r="D26" i="5"/>
  <c r="E26" i="5" s="1"/>
  <c r="D21" i="5"/>
  <c r="E21" i="5" s="1"/>
  <c r="D17" i="5"/>
  <c r="E17" i="5" s="1"/>
  <c r="D12" i="5"/>
  <c r="E12" i="5" s="1"/>
  <c r="D7" i="5"/>
  <c r="E7" i="5" s="1"/>
  <c r="I42" i="5"/>
  <c r="I41" i="5"/>
  <c r="J41" i="5" s="1"/>
  <c r="I40" i="5"/>
  <c r="I39" i="5"/>
  <c r="I38" i="5"/>
  <c r="I37" i="5"/>
  <c r="J37" i="5" s="1"/>
  <c r="K37" i="5" s="1"/>
  <c r="I36" i="5"/>
  <c r="J36" i="5" s="1"/>
  <c r="K36" i="5" s="1"/>
  <c r="I35" i="5"/>
  <c r="I34" i="5"/>
  <c r="I33" i="5"/>
  <c r="I32" i="5"/>
  <c r="I31" i="5"/>
  <c r="J31" i="5" s="1"/>
  <c r="K31" i="5" s="1"/>
  <c r="I30" i="5"/>
  <c r="I29" i="5"/>
  <c r="J29" i="5" s="1"/>
  <c r="K29" i="5" s="1"/>
  <c r="I28" i="5"/>
  <c r="J28" i="5" s="1"/>
  <c r="K28" i="5" s="1"/>
  <c r="I27" i="5"/>
  <c r="I26" i="5"/>
  <c r="I25" i="5"/>
  <c r="I24" i="5"/>
  <c r="J24" i="5" s="1"/>
  <c r="K24" i="5" s="1"/>
  <c r="I23" i="5"/>
  <c r="J23" i="5" s="1"/>
  <c r="I22" i="5"/>
  <c r="J22" i="5" s="1"/>
  <c r="I21" i="5"/>
  <c r="J21" i="5" s="1"/>
  <c r="K21" i="5" s="1"/>
  <c r="I20" i="5"/>
  <c r="J20" i="5" s="1"/>
  <c r="K20" i="5" s="1"/>
  <c r="I19" i="5"/>
  <c r="I18" i="5"/>
  <c r="I17" i="5"/>
  <c r="J17" i="5" s="1"/>
  <c r="I16" i="5"/>
  <c r="J16" i="5" s="1"/>
  <c r="K16" i="5" s="1"/>
  <c r="I15" i="5"/>
  <c r="J15" i="5" s="1"/>
  <c r="K15" i="5" s="1"/>
  <c r="I14" i="5"/>
  <c r="I13" i="5"/>
  <c r="J13" i="5" s="1"/>
  <c r="K13" i="5" s="1"/>
  <c r="I12" i="5"/>
  <c r="J12" i="5" s="1"/>
  <c r="K12" i="5" s="1"/>
  <c r="I11" i="5"/>
  <c r="I10" i="5"/>
  <c r="I9" i="5"/>
  <c r="J9" i="5" s="1"/>
  <c r="I8" i="5"/>
  <c r="I7" i="5"/>
  <c r="J7" i="5" s="1"/>
  <c r="I8" i="4"/>
  <c r="J8" i="4" s="1"/>
  <c r="I9" i="4"/>
  <c r="J9" i="4" s="1"/>
  <c r="I10" i="4"/>
  <c r="J10" i="4" s="1"/>
  <c r="I11" i="4"/>
  <c r="I12" i="4"/>
  <c r="I13" i="4"/>
  <c r="I14" i="4"/>
  <c r="J14" i="4" s="1"/>
  <c r="I15" i="4"/>
  <c r="J15" i="4" s="1"/>
  <c r="I16" i="4"/>
  <c r="J16" i="4" s="1"/>
  <c r="I17" i="4"/>
  <c r="J17" i="4" s="1"/>
  <c r="I18" i="4"/>
  <c r="J18" i="4" s="1"/>
  <c r="I19" i="4"/>
  <c r="I20" i="4"/>
  <c r="I21" i="4"/>
  <c r="I22" i="4"/>
  <c r="J22" i="4" s="1"/>
  <c r="I23" i="4"/>
  <c r="J23" i="4" s="1"/>
  <c r="I24" i="4"/>
  <c r="J24" i="4" s="1"/>
  <c r="I25" i="4"/>
  <c r="J25" i="4" s="1"/>
  <c r="I26" i="4"/>
  <c r="I27" i="4"/>
  <c r="I28" i="4"/>
  <c r="I29" i="4"/>
  <c r="I30" i="4"/>
  <c r="J30" i="4" s="1"/>
  <c r="I31" i="4"/>
  <c r="J31" i="4" s="1"/>
  <c r="I32" i="4"/>
  <c r="J32" i="4" s="1"/>
  <c r="I33" i="4"/>
  <c r="J33" i="4" s="1"/>
  <c r="I34" i="4"/>
  <c r="I35" i="4"/>
  <c r="I36" i="4"/>
  <c r="I37" i="4"/>
  <c r="I38" i="4"/>
  <c r="I39" i="4"/>
  <c r="J39" i="4" s="1"/>
  <c r="I40" i="4"/>
  <c r="J40" i="4" s="1"/>
  <c r="I41" i="4"/>
  <c r="J41" i="4" s="1"/>
  <c r="I42" i="4"/>
  <c r="I43" i="4"/>
  <c r="I44" i="4"/>
  <c r="I45" i="4"/>
  <c r="I46" i="4"/>
  <c r="I47" i="4"/>
  <c r="J47" i="4" s="1"/>
  <c r="I48" i="4"/>
  <c r="J48" i="4" s="1"/>
  <c r="I49" i="4"/>
  <c r="J49" i="4" s="1"/>
  <c r="I50" i="4"/>
  <c r="I7" i="4"/>
  <c r="J127" i="3"/>
  <c r="W127" i="3" s="1"/>
  <c r="M55" i="3"/>
  <c r="M57" i="3"/>
  <c r="M56" i="3"/>
  <c r="M27" i="3"/>
  <c r="M28" i="3"/>
  <c r="M29" i="3"/>
  <c r="M26" i="3"/>
  <c r="E50" i="3" l="1"/>
  <c r="P50" i="3" s="1"/>
  <c r="W50" i="3" s="1"/>
  <c r="J42" i="5"/>
  <c r="K42" i="5" s="1"/>
  <c r="E108" i="3"/>
  <c r="P108" i="3" s="1"/>
  <c r="W108" i="3" s="1"/>
  <c r="E90" i="3"/>
  <c r="P90" i="3" s="1"/>
  <c r="W90" i="3" s="1"/>
  <c r="E66" i="3"/>
  <c r="P66" i="3" s="1"/>
  <c r="W66" i="3" s="1"/>
  <c r="E30" i="3"/>
  <c r="P30" i="3" s="1"/>
  <c r="W30" i="3" s="1"/>
  <c r="E17" i="3"/>
  <c r="M17" i="3" s="1"/>
  <c r="J26" i="4"/>
  <c r="K26" i="4" s="1"/>
  <c r="D26" i="4" s="1"/>
  <c r="E26" i="4" s="1"/>
  <c r="J50" i="4"/>
  <c r="K50" i="4" s="1"/>
  <c r="D50" i="4" s="1"/>
  <c r="E50" i="4" s="1"/>
  <c r="K22" i="4"/>
  <c r="D22" i="4" s="1"/>
  <c r="E22" i="4" s="1"/>
  <c r="J42" i="4"/>
  <c r="K42" i="4" s="1"/>
  <c r="D42" i="4" s="1"/>
  <c r="E42" i="4" s="1"/>
  <c r="K10" i="4"/>
  <c r="D10" i="4" s="1"/>
  <c r="E10" i="4" s="1"/>
  <c r="K14" i="4"/>
  <c r="D14" i="4" s="1"/>
  <c r="E14" i="4" s="1"/>
  <c r="J38" i="4"/>
  <c r="K38" i="4" s="1"/>
  <c r="D38" i="4" s="1"/>
  <c r="E38" i="4" s="1"/>
  <c r="K18" i="4"/>
  <c r="D18" i="4" s="1"/>
  <c r="E18" i="4" s="1"/>
  <c r="K30" i="4"/>
  <c r="D30" i="4" s="1"/>
  <c r="E30" i="4" s="1"/>
  <c r="J46" i="4"/>
  <c r="K46" i="4" s="1"/>
  <c r="D46" i="4" s="1"/>
  <c r="E46" i="4" s="1"/>
  <c r="J34" i="4"/>
  <c r="K34" i="4" s="1"/>
  <c r="D34" i="4" s="1"/>
  <c r="E34" i="4" s="1"/>
  <c r="D43" i="5"/>
  <c r="K43" i="5"/>
  <c r="J39" i="5"/>
  <c r="K39" i="5" s="1"/>
  <c r="J40" i="5"/>
  <c r="K40" i="5" s="1"/>
  <c r="J32" i="5"/>
  <c r="K32" i="5" s="1"/>
  <c r="J8" i="5"/>
  <c r="K8" i="5" s="1"/>
  <c r="K23" i="5"/>
  <c r="J25" i="5"/>
  <c r="K25" i="5" s="1"/>
  <c r="J33" i="5"/>
  <c r="K33" i="5" s="1"/>
  <c r="K9" i="5"/>
  <c r="J14" i="5"/>
  <c r="K14" i="5" s="1"/>
  <c r="K17" i="5"/>
  <c r="J30" i="5"/>
  <c r="K30" i="5" s="1"/>
  <c r="J38" i="5"/>
  <c r="K38" i="5" s="1"/>
  <c r="K41" i="5"/>
  <c r="K7" i="5"/>
  <c r="J11" i="5"/>
  <c r="K11" i="5" s="1"/>
  <c r="J19" i="5"/>
  <c r="K19" i="5" s="1"/>
  <c r="K22" i="5"/>
  <c r="J27" i="5"/>
  <c r="K27" i="5" s="1"/>
  <c r="J35" i="5"/>
  <c r="K35" i="5" s="1"/>
  <c r="J10" i="5"/>
  <c r="K10" i="5" s="1"/>
  <c r="J18" i="5"/>
  <c r="K18" i="5" s="1"/>
  <c r="J26" i="5"/>
  <c r="K26" i="5" s="1"/>
  <c r="J34" i="5"/>
  <c r="K34" i="5" s="1"/>
  <c r="K11" i="4"/>
  <c r="D11" i="4" s="1"/>
  <c r="E11" i="4" s="1"/>
  <c r="K32" i="4"/>
  <c r="D32" i="4" s="1"/>
  <c r="E32" i="4" s="1"/>
  <c r="K49" i="4"/>
  <c r="D49" i="4" s="1"/>
  <c r="E49" i="4" s="1"/>
  <c r="K41" i="4"/>
  <c r="D41" i="4" s="1"/>
  <c r="E41" i="4" s="1"/>
  <c r="K33" i="4"/>
  <c r="D33" i="4" s="1"/>
  <c r="E33" i="4" s="1"/>
  <c r="K25" i="4"/>
  <c r="D25" i="4" s="1"/>
  <c r="E25" i="4" s="1"/>
  <c r="K17" i="4"/>
  <c r="D17" i="4" s="1"/>
  <c r="E17" i="4" s="1"/>
  <c r="K9" i="4"/>
  <c r="D9" i="4" s="1"/>
  <c r="E9" i="4" s="1"/>
  <c r="J45" i="4"/>
  <c r="K45" i="4" s="1"/>
  <c r="D45" i="4" s="1"/>
  <c r="E45" i="4" s="1"/>
  <c r="J37" i="4"/>
  <c r="K37" i="4" s="1"/>
  <c r="D37" i="4" s="1"/>
  <c r="E37" i="4" s="1"/>
  <c r="J29" i="4"/>
  <c r="K29" i="4" s="1"/>
  <c r="D29" i="4" s="1"/>
  <c r="E29" i="4" s="1"/>
  <c r="J21" i="4"/>
  <c r="K21" i="4" s="1"/>
  <c r="D21" i="4" s="1"/>
  <c r="E21" i="4" s="1"/>
  <c r="J13" i="4"/>
  <c r="K13" i="4" s="1"/>
  <c r="D13" i="4" s="1"/>
  <c r="E13" i="4" s="1"/>
  <c r="K48" i="4"/>
  <c r="D48" i="4" s="1"/>
  <c r="E48" i="4" s="1"/>
  <c r="K40" i="4"/>
  <c r="D40" i="4" s="1"/>
  <c r="E40" i="4" s="1"/>
  <c r="K24" i="4"/>
  <c r="D24" i="4" s="1"/>
  <c r="E24" i="4" s="1"/>
  <c r="K16" i="4"/>
  <c r="D16" i="4" s="1"/>
  <c r="E16" i="4" s="1"/>
  <c r="K8" i="4"/>
  <c r="D8" i="4" s="1"/>
  <c r="E8" i="4" s="1"/>
  <c r="J7" i="4"/>
  <c r="K7" i="4" s="1"/>
  <c r="D7" i="4" s="1"/>
  <c r="E7" i="4" s="1"/>
  <c r="J44" i="4"/>
  <c r="K44" i="4" s="1"/>
  <c r="D44" i="4" s="1"/>
  <c r="E44" i="4" s="1"/>
  <c r="J36" i="4"/>
  <c r="K36" i="4" s="1"/>
  <c r="D36" i="4" s="1"/>
  <c r="E36" i="4" s="1"/>
  <c r="J28" i="4"/>
  <c r="K28" i="4" s="1"/>
  <c r="D28" i="4" s="1"/>
  <c r="E28" i="4" s="1"/>
  <c r="J20" i="4"/>
  <c r="K20" i="4" s="1"/>
  <c r="D20" i="4" s="1"/>
  <c r="E20" i="4" s="1"/>
  <c r="J12" i="4"/>
  <c r="K12" i="4" s="1"/>
  <c r="D12" i="4" s="1"/>
  <c r="E12" i="4" s="1"/>
  <c r="K47" i="4"/>
  <c r="D47" i="4" s="1"/>
  <c r="E47" i="4" s="1"/>
  <c r="K39" i="4"/>
  <c r="D39" i="4" s="1"/>
  <c r="E39" i="4" s="1"/>
  <c r="K31" i="4"/>
  <c r="D31" i="4" s="1"/>
  <c r="E31" i="4" s="1"/>
  <c r="K23" i="4"/>
  <c r="D23" i="4" s="1"/>
  <c r="E23" i="4" s="1"/>
  <c r="K15" i="4"/>
  <c r="D15" i="4" s="1"/>
  <c r="E15" i="4" s="1"/>
  <c r="J43" i="4"/>
  <c r="K43" i="4" s="1"/>
  <c r="D43" i="4" s="1"/>
  <c r="E43" i="4" s="1"/>
  <c r="J35" i="4"/>
  <c r="K35" i="4" s="1"/>
  <c r="D35" i="4" s="1"/>
  <c r="E35" i="4" s="1"/>
  <c r="J27" i="4"/>
  <c r="K27" i="4" s="1"/>
  <c r="D27" i="4" s="1"/>
  <c r="E27" i="4" s="1"/>
  <c r="J19" i="4"/>
  <c r="K19" i="4" s="1"/>
  <c r="D19" i="4" s="1"/>
  <c r="E19" i="4" s="1"/>
  <c r="J11" i="4"/>
  <c r="E135" i="3" l="1"/>
  <c r="P135" i="3" s="1"/>
  <c r="E43" i="5"/>
</calcChain>
</file>

<file path=xl/sharedStrings.xml><?xml version="1.0" encoding="utf-8"?>
<sst xmlns="http://schemas.openxmlformats.org/spreadsheetml/2006/main" count="785" uniqueCount="541">
  <si>
    <t>8.3.2.</t>
  </si>
  <si>
    <t>Tỷ lệ đóng góp vào thu ngân sách tỉnh của khu vực doanh nghiệp</t>
  </si>
  <si>
    <t>Lĩnh vực/Tiêu chí/Tiêu chí thành phần</t>
  </si>
  <si>
    <t>CÔNG TÁC CHỈ ĐẠO ĐIỀU HÀNH CCHC</t>
  </si>
  <si>
    <t>Thực hiện kế hoạch CCHC</t>
  </si>
  <si>
    <t>Thực hiện chế độ báo cáo CCHC định kỳ</t>
  </si>
  <si>
    <t>Công tác kiểm tra CCHC</t>
  </si>
  <si>
    <t>Xử lý các vấn đề phát hiện qua kiểm tra</t>
  </si>
  <si>
    <t>Công tác tuyên truyền CCHC</t>
  </si>
  <si>
    <t>Thực hiện nhiệm vụ được Chính phủ, Thủ tướng Chính phủ giao</t>
  </si>
  <si>
    <t>Theo dõi thi hành pháp luật (TDTHPL)</t>
  </si>
  <si>
    <t>Thực hiện các hoạt động về TDTHPL</t>
  </si>
  <si>
    <t>Xử lý kết quả theo dõi thi hành pháp luật</t>
  </si>
  <si>
    <t>Rà soát văn bản quy phạm pháp luật (QPPL)</t>
  </si>
  <si>
    <t>Thực hiện công bố danh mục văn bản hết hiệu lực, ngưng hiệu lực</t>
  </si>
  <si>
    <t>Kết quả sửa đổi, bổ sung, bãi bỏ, thay thế văn bản QPPL sau rà soát</t>
  </si>
  <si>
    <t>CẢI CÁCH THỦ TỤC HÀNH CHÍNH</t>
  </si>
  <si>
    <t>Kiểm soát quy định thủ tục hành chính (TTHC)</t>
  </si>
  <si>
    <t>Công bố, công khai TTHC và kết quả giải quyết hồ sơ</t>
  </si>
  <si>
    <t>Thực hiện cơ chế một cửa, cơ chế một cửa liên thông</t>
  </si>
  <si>
    <t>Tỷ lệ TTHC thực hiện việc tiếp nhận, trả kết quả tại Bộ phận Một cửa</t>
  </si>
  <si>
    <t>Đưa TTHC ngành dọc thực hiện việc tiếp nhận hồ sơ tại Bộ phận Một cửa các cấp theo danh mục được phê duyệt</t>
  </si>
  <si>
    <t>Kết quả giải quyết hồ sơ TTHC</t>
  </si>
  <si>
    <t>Tỷ lệ hồ sơ TTHC do CQCM cấp tỉnh tiếp nhận trong năm được giải quyết đúng hạn</t>
  </si>
  <si>
    <t>Tỷ lệ hồ sơ TTHC do UBND cấp huyện tiếp nhận trong năm được giải quyết đúng hạn</t>
  </si>
  <si>
    <t>Tỷ lệ hồ sơ TTHC do UBND cấp xã tiếp nhận trong năm được giải quyết đúng hạn</t>
  </si>
  <si>
    <t>Thực hiện việc xin lỗi người dân, tổ chức khi để xảy ra trễ hẹn trong giải quyết hồ sơ TTHC</t>
  </si>
  <si>
    <t>Đánh giá chất lượng giải quyết TTHC của địa phương</t>
  </si>
  <si>
    <t>Xử lý PAKN của cá nhân, tổ chức đối với TTHC thuộc thẩm quyền giải quyết của tỉnh</t>
  </si>
  <si>
    <t>Thực hiện các quy định về quản lý biên chế</t>
  </si>
  <si>
    <t>Thực hiện quy định về sử dụng biên chế hành chính</t>
  </si>
  <si>
    <t>Thực hiện quy định về số lượng người làm việc hưởng lương từ ngân sách nhà nước trong các đơn vị sự nghiệp công lập của tỉnh</t>
  </si>
  <si>
    <t>Tình hình thực hiện quy chế làm việc của UBND tỉnh</t>
  </si>
  <si>
    <t>Thực hiện cơ cấu công chức, viên chức theo vị trí việc làm</t>
  </si>
  <si>
    <t>Tỷ lệ cơ quan, tổ chức hành chính của tỉnh bố trí công chức theo đúng vị trí việc làm được phê duyệt</t>
  </si>
  <si>
    <t>Tỷ lệ đơn vị sự nghiệp thuộc tỉnh bố trí viên chức theo đúng vị trí việc làm được phê duyệt</t>
  </si>
  <si>
    <t>Tuyển dụng công chức, viên chức</t>
  </si>
  <si>
    <t>Thực hiện quy định về tuyển dụng công chức tại CQCM cấp tỉnh, ĐVHC cấp huyện, cấp xã</t>
  </si>
  <si>
    <t>Thực hiện quy định về tuyển dụng viên chức tại các đơn vị sự nghiệp công lập thuộc tỉnh</t>
  </si>
  <si>
    <t>Chấp hành kỷ luật, kỷ cương hành chính của cán bộ, công chức, viên chức</t>
  </si>
  <si>
    <t>Năng lực chuyên môn của công chức trong phối hợp, xử lý công việc</t>
  </si>
  <si>
    <t>Tinh thần trách nhiệm của công chức trong phối hợp, xử lý công việc</t>
  </si>
  <si>
    <t>Tình trạng công chức lợi dụng chức vụ, quyền hạn để trục lợi cá nhân trong phối hợp, xử lý công việc</t>
  </si>
  <si>
    <t>Tính hiệu quả trong việc thực thi chính sách thu hút người có tài năng vào bộ máy hành chính</t>
  </si>
  <si>
    <t>CẢI CÁCH TÀI CHÍNH CÔNG</t>
  </si>
  <si>
    <t>Tổ chức thực hiện công tác tài chính - ngân sách</t>
  </si>
  <si>
    <t>Thực hiện giải ngân kế hoạch đầu tư vốn ngân sách nhà nước (NSNN)</t>
  </si>
  <si>
    <t>Thực hiện quy định về việc sử dụng kinh phí nguồn từ NSNN</t>
  </si>
  <si>
    <t>Công tác quản lý, sử dụng tài sản công</t>
  </si>
  <si>
    <t>Ban hành quy chế quản lý, sử dụng tài sản công của các cơ quan, đơn vị thuộc phạm vi quản lý</t>
  </si>
  <si>
    <t>Thực hiện quy định về sắp xếp lại, xử lý nhà, đất thuộc thẩm quyền quản lý</t>
  </si>
  <si>
    <t>Số đơn vị SNCL tự bảo đảm chi thường xuyên</t>
  </si>
  <si>
    <t>Số đơn vị SNCL tự bảo đảm một phần chi thường xuyên</t>
  </si>
  <si>
    <t>Thực hiện quy định về sử dụng các nguồn tài chính và phân phối kết quả tài chính tại các đơn vị SNCL.</t>
  </si>
  <si>
    <t>Thực hiện tiết kiệm, chống lãng phí trong quản lý, sử dụng kinh phí của cơ quan, đơn vị</t>
  </si>
  <si>
    <t>Tính hiệu quả của việc quản lý, sử dụng tài sản công</t>
  </si>
  <si>
    <t>Tính hiệu quả của việc thực hiện cơ chế tự chủ về sử dụng kinh phí quản lý hành chính</t>
  </si>
  <si>
    <t>Tỷ lệ gửi, nhận văn bản điện tử 4 cấp chính quyền</t>
  </si>
  <si>
    <t>Mức độ thực hiện các chỉ tiêu phát triển KT-XH do HĐND tỉnh giao</t>
  </si>
  <si>
    <t>8.4.</t>
  </si>
  <si>
    <t>8.5.</t>
  </si>
  <si>
    <t>1.1.</t>
  </si>
  <si>
    <t>1.2.</t>
  </si>
  <si>
    <t>1.3.</t>
  </si>
  <si>
    <t>Điểm tối đa</t>
  </si>
  <si>
    <t>STT</t>
  </si>
  <si>
    <t>1.3.1.</t>
  </si>
  <si>
    <t>1.3.2.</t>
  </si>
  <si>
    <t>1.4.</t>
  </si>
  <si>
    <t>1.5.</t>
  </si>
  <si>
    <t>1.6.</t>
  </si>
  <si>
    <t>2.1.</t>
  </si>
  <si>
    <t>2.1.1.</t>
  </si>
  <si>
    <t>2.1.2.</t>
  </si>
  <si>
    <t>2.2.</t>
  </si>
  <si>
    <t>2.2.1.</t>
  </si>
  <si>
    <t>2.2.2.</t>
  </si>
  <si>
    <t>2.3.</t>
  </si>
  <si>
    <t>2.4.</t>
  </si>
  <si>
    <t>2.4.1.</t>
  </si>
  <si>
    <t>2.4.2.</t>
  </si>
  <si>
    <t>2.4.3.</t>
  </si>
  <si>
    <t>2.4.4.</t>
  </si>
  <si>
    <t>3.1.</t>
  </si>
  <si>
    <t>3.2.</t>
  </si>
  <si>
    <t>3.2.1.</t>
  </si>
  <si>
    <t>3.2.2.</t>
  </si>
  <si>
    <t>3.2.3.</t>
  </si>
  <si>
    <t>3.3.</t>
  </si>
  <si>
    <t>3.3.1.</t>
  </si>
  <si>
    <t>3.3.2.</t>
  </si>
  <si>
    <t>3.3.3.</t>
  </si>
  <si>
    <t>3.3.4.</t>
  </si>
  <si>
    <t>3.4.</t>
  </si>
  <si>
    <t>3.4.1.</t>
  </si>
  <si>
    <t>3.4.2.</t>
  </si>
  <si>
    <t>3.4.3.</t>
  </si>
  <si>
    <t>3.4.4.</t>
  </si>
  <si>
    <t>3.4.5.</t>
  </si>
  <si>
    <t>3.5.</t>
  </si>
  <si>
    <t>3.5.1.</t>
  </si>
  <si>
    <t>3.5.2.</t>
  </si>
  <si>
    <t>4.1.</t>
  </si>
  <si>
    <t>4.1.1.</t>
  </si>
  <si>
    <t>4.1.2.</t>
  </si>
  <si>
    <t>4.1.3.</t>
  </si>
  <si>
    <t>4.2.</t>
  </si>
  <si>
    <t>4.2.1.</t>
  </si>
  <si>
    <t>4.2.2.</t>
  </si>
  <si>
    <t>4.3.</t>
  </si>
  <si>
    <t>4.3.1.</t>
  </si>
  <si>
    <t>4.3.2.</t>
  </si>
  <si>
    <t>4.3.3.</t>
  </si>
  <si>
    <t>5.1.</t>
  </si>
  <si>
    <t>5.1.1.</t>
  </si>
  <si>
    <t>5.1.2.</t>
  </si>
  <si>
    <t>5.1.3.</t>
  </si>
  <si>
    <t>5.2.</t>
  </si>
  <si>
    <t>5.2.1.</t>
  </si>
  <si>
    <t>5.2.2.</t>
  </si>
  <si>
    <t>5.3.</t>
  </si>
  <si>
    <t>5.3.1.</t>
  </si>
  <si>
    <t>5.3.2.</t>
  </si>
  <si>
    <t>5.5.</t>
  </si>
  <si>
    <t>5.5.1.</t>
  </si>
  <si>
    <t>5.5.2.</t>
  </si>
  <si>
    <t>5.6.</t>
  </si>
  <si>
    <t>5.7.</t>
  </si>
  <si>
    <t>5.7.1.</t>
  </si>
  <si>
    <t>5.7.2.</t>
  </si>
  <si>
    <t>6.1.</t>
  </si>
  <si>
    <t>6.1.1.</t>
  </si>
  <si>
    <t>6.1.2.</t>
  </si>
  <si>
    <t>6.1.3.</t>
  </si>
  <si>
    <t>6.2.</t>
  </si>
  <si>
    <t>6.2.1.</t>
  </si>
  <si>
    <t>6.2.2.</t>
  </si>
  <si>
    <t>6.2.3.</t>
  </si>
  <si>
    <t>6.2.4.</t>
  </si>
  <si>
    <t>6.3.</t>
  </si>
  <si>
    <t>6.3.1.</t>
  </si>
  <si>
    <t>6.3.2.</t>
  </si>
  <si>
    <t>6.3.3.</t>
  </si>
  <si>
    <t>6.3.4.</t>
  </si>
  <si>
    <t>7.1.</t>
  </si>
  <si>
    <t>7.1.1.</t>
  </si>
  <si>
    <t>7.1.2.</t>
  </si>
  <si>
    <t>7.1.3.</t>
  </si>
  <si>
    <t>7.1.4.</t>
  </si>
  <si>
    <t>7.2.</t>
  </si>
  <si>
    <t>7.2.1.</t>
  </si>
  <si>
    <t>7.2.2.</t>
  </si>
  <si>
    <t>7.3.</t>
  </si>
  <si>
    <t>7.3.1.</t>
  </si>
  <si>
    <t>7.3.2.</t>
  </si>
  <si>
    <t>7.3.3.</t>
  </si>
  <si>
    <t>8.1.</t>
  </si>
  <si>
    <t>8.2.</t>
  </si>
  <si>
    <t>8.3.</t>
  </si>
  <si>
    <t>8.3.1.</t>
  </si>
  <si>
    <t>Tiếp nhận, xử lý phản ánh, kiến nghị (PAKN) của cá nhân, tổ chức đối với TTHC thuộc thẩm quyền giải quyết của tỉnh</t>
  </si>
  <si>
    <t>Ghi chú</t>
  </si>
  <si>
    <t>6</t>
  </si>
  <si>
    <t>1.</t>
  </si>
  <si>
    <t>Tỷ lệ cơ quan chuyên môn (CQCM) cấp tỉnh và đơn vị hành chính (ĐVHC) cấp huyện được kiểm tra trong năm</t>
  </si>
  <si>
    <t>Đổi mới, sáng tạo trong triển khai nhiệm vụ CCHC</t>
  </si>
  <si>
    <t>Đối thoại của lãnh đạo tỉnh với người dân, doanh nghiệp</t>
  </si>
  <si>
    <t>1.7.</t>
  </si>
  <si>
    <t>2.</t>
  </si>
  <si>
    <t>CẢI CÁCH THỂ CHẾ</t>
  </si>
  <si>
    <t>Xử lý văn bản trái pháp luật do cơ quan có thẩm quyền kiến nghị</t>
  </si>
  <si>
    <t>Chất lượng VBQPPL do tỉnh ban hành</t>
  </si>
  <si>
    <t>Tính đồng bộ, thống nhất của các VBQPPL do địa phương ban hành</t>
  </si>
  <si>
    <t>Tính khả thi của các VBQPPL do địa phương ban hành</t>
  </si>
  <si>
    <t>Tính kịp thời phát hiện và xử lý các bất cập, vướng mắc trong tổ chức thực hiện VBQPPL tại địa phương</t>
  </si>
  <si>
    <t>3.</t>
  </si>
  <si>
    <t>Công bố TTHC, danh mục TTHC theo quy định</t>
  </si>
  <si>
    <t>Công khai TTHC và các quy định có liên quan</t>
  </si>
  <si>
    <t>Công khai tiến độ, kết quả giải quyết hồ sơ trên Hệ thống thông tin giải quyết TTHC</t>
  </si>
  <si>
    <t>Số TTHC hoặc nhóm TTHC được giải quyết theo hình thức liên thông cùng cấp</t>
  </si>
  <si>
    <t>Số TTHC hoặc nhóm TTHC được giải quyết theo hình thức liên thông giữa các cấp chính quyền</t>
  </si>
  <si>
    <t>Công khai kết quả trả lời PAKN của cá nhân, tổ chức đối với quy định TTHC thuộc thẩm quyền của tỉnh</t>
  </si>
  <si>
    <t>4.</t>
  </si>
  <si>
    <t>CẢI CÁCH TỔ CHỨC BỘ MÁY</t>
  </si>
  <si>
    <t>Sắp xếp, kiện toàn tổ chức bộ máy của các cơ quan, đơn vị</t>
  </si>
  <si>
    <t>Hoàn thiện quy định chức năng, nhiệm vụ, quyền hạn và cơ cấu tổ chức của các CQCM cấp tỉnh và phòng chuyên môn cấp huyện</t>
  </si>
  <si>
    <t>Thực hiện cơ cấu số lượng lãnh đạo tại các cơ quan hành chính theo các tiêu chí</t>
  </si>
  <si>
    <t>Tỷ lệ giảm số lượng đơn vị sự nghiệp công lập so với năm 2021</t>
  </si>
  <si>
    <t>4.1.4.</t>
  </si>
  <si>
    <t>Tính hợp lý trong sắp xếp tổ chức bộ máy các cơ quan, đơn vị thuộc thẩm quyền của tỉnh</t>
  </si>
  <si>
    <t>4.1.5.</t>
  </si>
  <si>
    <t>Tính hợp lý trong phân định chức năng, nhiệm vụ giữa các cơ quan, đơn vị tại địa phương</t>
  </si>
  <si>
    <t>4.1.6.</t>
  </si>
  <si>
    <t>Thực hiện phân cấp, phân quyền trong quản lý nhà nước</t>
  </si>
  <si>
    <t>Thực hiện các quy định về phân cấp, phân quyền trong quản lý nhà nước do Chính phủ và các bộ, ngành ban hành</t>
  </si>
  <si>
    <t>Thanh tra, kiểm tra việc thực hiện nhiệm vụ quản lý nhà nước đã phân cấp, phân quyền cho cấp huyện, cấp xã</t>
  </si>
  <si>
    <t>Xử lý các vấn đề về phân cấp, phân quyền phát hiện qua thanh tra, kiểm tra</t>
  </si>
  <si>
    <t>4.3.4.</t>
  </si>
  <si>
    <t>Tính hợp lý trong việc phân cấp, phân quyền thực hiện nhiệm vụ quản lý nhà nước giữa tỉnh và huyện</t>
  </si>
  <si>
    <t>5.</t>
  </si>
  <si>
    <t>CẢI CÁCH CHẾ ĐỘ CÔNG VỤ</t>
  </si>
  <si>
    <t>Cập nhật, hoàn thiện quy định về vị trí việc làm của cơ quan, tổ chức thuộc phạm vi quản lý</t>
  </si>
  <si>
    <t>5.2.3.</t>
  </si>
  <si>
    <t>Tính công khai, minh bạch trong công tác tuyển dụng công chức, viên chức</t>
  </si>
  <si>
    <t>5.2.4.</t>
  </si>
  <si>
    <t>Tình trạng tiêu cực trong công tác tuyển dụng công chức, viên chức</t>
  </si>
  <si>
    <t>Bổ nhiệm các chức danh lãnh đạo, quản lý</t>
  </si>
  <si>
    <t>Thực hiện quy định về bổ nhiệm các chức danh lãnh đạo, quản lý</t>
  </si>
  <si>
    <t>Tính công khai, minh bạch trong công tác bổ nhiệm công chức, viên chức</t>
  </si>
  <si>
    <t>5.3.3.</t>
  </si>
  <si>
    <t>Tình trạng tiêu cực trong công tác bổ nhiệm công chức, viên chức</t>
  </si>
  <si>
    <t>Công tác đào tạo, bồi dưỡng công chức, viên chức</t>
  </si>
  <si>
    <t>Mức độ thực hiện các chỉ tiêu, nhiệm vụ đào tạo, bồi dưỡng cán bộ, công chức, viên chức</t>
  </si>
  <si>
    <t>Chất lượng đào tạo, bồi dưỡng cán bộ, công chức, viên chức</t>
  </si>
  <si>
    <t>Tỷ lệ đạt chuẩn của cán bộ, công chức cấp xã</t>
  </si>
  <si>
    <t>Chất lượng đội ngũ công chức, viên chức</t>
  </si>
  <si>
    <t>5.7.3.</t>
  </si>
  <si>
    <t>5.7.4.</t>
  </si>
  <si>
    <t>Thực hiện các kiến nghị sau thanh tra, kiểm tra, kiểm toán nhà nước về tài chính, ngân sách</t>
  </si>
  <si>
    <t>6.1.4.</t>
  </si>
  <si>
    <t>Tổ chức thực hiện các quy định về quản lý, sử dụng tài sản công</t>
  </si>
  <si>
    <t>6.2.5.</t>
  </si>
  <si>
    <t>Thực hiện cơ chế tự chủ tài chính tại các đơn vị sự nghiệp công lập (SNCL)</t>
  </si>
  <si>
    <t>Tỷ lệ giảm chi trực tiếp ngân sách cho đơn vị sự nghiệp so với năm 2021</t>
  </si>
  <si>
    <t>6.3.5.</t>
  </si>
  <si>
    <t>Tính hiệu quả của việc thực hiện cơ chế tự chủ tại các đơn vị SNCL</t>
  </si>
  <si>
    <t>7.</t>
  </si>
  <si>
    <t>XÂY DỰNG VÀ PHÁT TRIỂN CHÍNH QUYỀN ĐIỆN TỬ, CHÍNH QUYỀN SỐ</t>
  </si>
  <si>
    <t>Phát triển các nền tảng, cơ sở dữ liệu</t>
  </si>
  <si>
    <t>Triển khai, duy trì, cập nhật Kiến trúc Chính quyền điện tử theo quy định</t>
  </si>
  <si>
    <t>Triển khai Trung tâm dữ liệu phục vụ chuyển đổi số theo hướng sử dụng công nghệ điện toán đám mây</t>
  </si>
  <si>
    <t>Tỷ lệ các ứng dụng có dữ liệu dùng chung được kết nối, sử dụng qua Nền tảng tích hợp, chia sẻ dữ liệu cấp tỉnh (LGSP)</t>
  </si>
  <si>
    <t>Tỷ lệ số dịch vụ dữ liệu có trên Nền tảng tích hợp, chia sẻ dữ liệu quốc gia (NDXP) được đưa vào sử dụng chính thức</t>
  </si>
  <si>
    <t>Phát triển các ứng dụng, dịch vụ trong nội bộ cơ quan nhà nước</t>
  </si>
  <si>
    <t>Tỷ lệ xử lý văn bản, hồ sơ công việc trên môi trường mạng tại tỉnh</t>
  </si>
  <si>
    <t>7.2.3.</t>
  </si>
  <si>
    <t>Xây dựng, vận hành Hệ thống thông tin báo cáo cấp tỉnh</t>
  </si>
  <si>
    <t>Phát triển ứng dụng, dịch vụ phục vụ người dân, tổ chức</t>
  </si>
  <si>
    <t>Cổng thông tin điện tử đáp ứng yêu cầu chức năng, tính năng kỹ thuật theo quy định</t>
  </si>
  <si>
    <t>Chất lượng cung cấp thông tin trên Cổng thông tin điện tử của tỉnh</t>
  </si>
  <si>
    <t>Thiết lập, vận hành Hệ thống thông tin giải quyết TTHC</t>
  </si>
  <si>
    <t>7.3.4.</t>
  </si>
  <si>
    <t>Triển khai số hóa hồ sơ giải quyết TTHC</t>
  </si>
  <si>
    <t>7.3.5.</t>
  </si>
  <si>
    <t>Tỷ lệ dịch vụ công trực tuyến toàn trình</t>
  </si>
  <si>
    <t>7.3.6.</t>
  </si>
  <si>
    <t>Tỷ lệ hồ sơ trực tuyến toàn trình</t>
  </si>
  <si>
    <t>7.3.7.</t>
  </si>
  <si>
    <t>Thực hiện thanh toán trực tuyến</t>
  </si>
  <si>
    <t>8.</t>
  </si>
  <si>
    <t>TÁC ĐỘNG CỦA CCHC ĐẾN NGƯỜI DÂN, TỔ CHỨC VÀ PHÁT TRIỂN KINH TẾ - XÃ HỘI</t>
  </si>
  <si>
    <t>Kết quả chỉ số hài lòng (SIPAS)</t>
  </si>
  <si>
    <t>Mức độ thu hút đầu tư</t>
  </si>
  <si>
    <t>Mức độ phát triển doanh nghiệp</t>
  </si>
  <si>
    <t>Số lượng doanh nghiệp gia nhập và tái gia nhập thị trường</t>
  </si>
  <si>
    <t>Số vốn đăng ký của doanh nghiệp</t>
  </si>
  <si>
    <t>8.3.3.</t>
  </si>
  <si>
    <t>Thực hiện thu ngân sách hàng năm của tỉnh</t>
  </si>
  <si>
    <r>
      <t>T</t>
    </r>
    <r>
      <rPr>
        <sz val="12"/>
        <rFont val="Times New Roman"/>
        <family val="1"/>
      </rPr>
      <t>ính hợp lý của các VBQPPL do địa phương ban hành</t>
    </r>
  </si>
  <si>
    <t>Mục tiêu năm 2023</t>
  </si>
  <si>
    <t>Điểm năm 2022</t>
  </si>
  <si>
    <t>Sở Nội vụ</t>
  </si>
  <si>
    <t>Văn phòng UBND tỉnh</t>
  </si>
  <si>
    <t>Cơ quan chủ trì tham mưu</t>
  </si>
  <si>
    <t>Các cơ quan, đơn vị</t>
  </si>
  <si>
    <t>Sở Nội vụ; các cơ quan, đơn vị</t>
  </si>
  <si>
    <t>Sở Tư pháp</t>
  </si>
  <si>
    <t>Các Sở, ban, ngành</t>
  </si>
  <si>
    <t>UBND các huyện, thành phố</t>
  </si>
  <si>
    <t>UBND các xã, phường, thị trấn</t>
  </si>
  <si>
    <t>Sở Tài chính</t>
  </si>
  <si>
    <t>Sở Thông tin và Truyền thông</t>
  </si>
  <si>
    <t>Sở Thông tin và Truyền thông;</t>
  </si>
  <si>
    <t>Sở Kế hoạch và Đầu tư</t>
  </si>
  <si>
    <t>Tăng/giảm so với năm 2022</t>
  </si>
  <si>
    <t>-</t>
  </si>
  <si>
    <t>+0,05</t>
  </si>
  <si>
    <t>+ 0,0852</t>
  </si>
  <si>
    <t>Hoàn thành 100% nhiệm vụ Chính phủ, Thủ tướng CP giao</t>
  </si>
  <si>
    <t>+ 0,14</t>
  </si>
  <si>
    <t>- Tỷ lệ hồ công khai trên DVC Quốc gia đạt 80% (2021 đạt 74,11%);
- Tỷ lệ hồ sơ công khai trên DVC tỉnh đạt 60% (2021 đạt 37%)</t>
  </si>
  <si>
    <t>Giảm 9 đơn vị sự nghiệp công lập</t>
  </si>
  <si>
    <t>+ 0,25</t>
  </si>
  <si>
    <t>5.4</t>
  </si>
  <si>
    <t>Có thêm 1 đơn vị tự đảm bảo chi thường xuyên</t>
  </si>
  <si>
    <t>100% ứng dụng được kết nối (2021 đạt 54,5%; kết nối 12/22 ứng dụng)</t>
  </si>
  <si>
    <t>+0,33</t>
  </si>
  <si>
    <t>100% dịch vụ  sử dụng chính thức (2021 đạt 66,7%; sử dụng 10/13 dịch vụ)</t>
  </si>
  <si>
    <t>Chuyển sang nền tảng IPV6</t>
  </si>
  <si>
    <t>Tỷ lệ hồ sơ trực tuyến toàn trình đạt  80% (2021 đạt 69%)</t>
  </si>
  <si>
    <t>+0,13</t>
  </si>
  <si>
    <t>- Tỷ lệ TTHC thanh toán TT đạt 65% (2021 đạt 54%);
- Tỷ lệ TTHC phát sinh giao dịch đạt 10% (2021 đạt 5%);
- Tỷ lệ hồ sơ thanh toán TT đạt 35% (2021 đạt 24%).</t>
  </si>
  <si>
    <t>+1</t>
  </si>
  <si>
    <t>Tổng số vốn thu hút đầu tư (khu vực ngoài nhà nước) phải cao hơn 2022 (năm 2022 đạt 0.015 tỷ đồng)</t>
  </si>
  <si>
    <t>Tỷ lệ đóng góp vào thu ngân sách tỉnh của khu vực doanh nghiệp cao hơn 2022 (2022 đạt 72,3%)</t>
  </si>
  <si>
    <t>Phấn đấu hoàn thành 100% chỉ tiêu; trong đó có 5 chỉ tiêu vượt kế hoạch (2021 có 2 chỉ tiêu vượt kế hoạch)</t>
  </si>
  <si>
    <t>Hoàn thành 100% chỉ tiêu đào tạo, bồi dưỡng</t>
  </si>
  <si>
    <t>+ 0,02</t>
  </si>
  <si>
    <t>02 cán bộ cấp xã ở huyện Chi Lăng phải đạt chuẩn; không có thêm cán bộ cấp xã không đạt chuẩn ở các đơn vị còn lại</t>
  </si>
  <si>
    <t>.+ 0,11</t>
  </si>
  <si>
    <t>- 0,50</t>
  </si>
  <si>
    <t>+ 0,79</t>
  </si>
  <si>
    <t>+ 0,16</t>
  </si>
  <si>
    <t>,</t>
  </si>
  <si>
    <t>Phụ lục I</t>
  </si>
  <si>
    <t>MỤC TIÊU PHẤN ĐẤU NÂNG CAO CHỈ SỐ CẢI CÁCH HÀNH CHÍNH TỈNH LẠNG SƠN NĂM 2023</t>
  </si>
  <si>
    <t>Phụ lục II</t>
  </si>
  <si>
    <t>Lĩnh vực/tiêu chí</t>
  </si>
  <si>
    <t>I</t>
  </si>
  <si>
    <t>MỨC ĐỘ HÀI LÒNG CỦA NGƯỜI DÂN ĐỐI VỚI VIỆC XÂY DỰNG, TỔ CHỨC THỰC HIỆN CHÍNH SÁCH</t>
  </si>
  <si>
    <t>Mức độ hài lòng của người dân đối với trách nhiệm giải trình của cơ quan nhà nước</t>
  </si>
  <si>
    <t>Mức độ hài lòng đối với việc cơ quan nhà nước cung cấp, giải thích thông tin về các chính sách theo nhiều hình thức, giúp mọi người dân dễ tìm, dễ thấy</t>
  </si>
  <si>
    <t>Mức độ hài lòng đối với việc cơ quan nhà nước cung cấp thông tin về các chính sách đầy đủ, dễ hiểu đối với người dân</t>
  </si>
  <si>
    <t>Mức độ hài lòng của người dân đối với cơ hội tham gia vào quá trình xây dựng, tổ chức thực hiện chính sách</t>
  </si>
  <si>
    <t>Mức độ hài lòng đối với việc cơ quan nhà nước tổ chức nhiều hình thức xin ý kiến góp ý của người dân đối với chính sách, giúp mọi người dân tham gia góp ý dễ dàng</t>
  </si>
  <si>
    <t>Mức độ hài lòng đối với việc cơ quan nhà nước tổ chức nhiều hình thức đề người dân phản hồi ý kiến về kết quả, tác động của chính sách, giúp người dân tham gia phản hồi ý kiến dễ dàng</t>
  </si>
  <si>
    <t>Mức độ hài lòng của người dân đối với chất lượng chính sách</t>
  </si>
  <si>
    <t>Mức độ hài lòng đối với sự phù hợp của chính sách phát triển kinh tế ở địa phương</t>
  </si>
  <si>
    <t>Mức độ hài lòng đối với sự phù hợp của chính sách khám, chữa bệnh</t>
  </si>
  <si>
    <t>Mức độ hài lòng đối với sự phù hợp của chính sách giáo dục phổ thông</t>
  </si>
  <si>
    <t>Mức độ hài lòng đối với sự phù hợp của chính sách trật tự, an toàn xã hội</t>
  </si>
  <si>
    <t>Mức độ hài lòng đối với sự phù hợp của chính sách giao thông đường bộ</t>
  </si>
  <si>
    <t>Mức độ hài lòng đối với sự phù hợp của chính sách điện sinh hoạt</t>
  </si>
  <si>
    <t>Mức độ hài lòng đối với sự phù hợp của chính sách nước sinh hoạt</t>
  </si>
  <si>
    <t>Mức độ hài lòng đối với sự phù hợp của chính sách an sinh xã hội</t>
  </si>
  <si>
    <t>Mức độ hài lòng của người dân đối với kết quả, tác động của chính sách</t>
  </si>
  <si>
    <t>Mức độ hài lòng đối với việc chính sách của địa phương đã góp phần giúp cho kinh tế gia đình của người dân ngày càng tốt hơn trong thời gian qua</t>
  </si>
  <si>
    <t>Mức độ hài lòng đối với việc chính sách của địa phương đã góp phần giúp cho chất lượng cuộc sống của người dân ngày càng tốt hơn trong thời gian qua</t>
  </si>
  <si>
    <t>II</t>
  </si>
  <si>
    <t>MỨC ĐỘ HÀI LÒNG CỦA NGƯỜI DÂN ĐỐI VỚI VIỆC CUNG ỨNG DỊCH VỤ HÀNH CHÍNH CÔNG</t>
  </si>
  <si>
    <t>Mức độ hài lòng của người dân đối với tiếp cận dịch vụ</t>
  </si>
  <si>
    <t>Mức độ hài lòng đối với việc cơ quan cung cấp thông tin về việc giải quyết thủ tục hành chính theo nhiều hình thức, dễ tiếp cận, dễ hiểu đối với mọi người dân</t>
  </si>
  <si>
    <t>Mức độ hài lòng đối với việc trụ sở cơ quan tiếp nhận hồ sơ, trả kết quả giải quyết thủ tục hành chính có biển hiệu, hướng dẫn rõ ràng, dễ thấy</t>
  </si>
  <si>
    <t>Mức độ hài lòng đối với việc trụ sở cơ quan tiếp nhận hồ sơ, trả kết quả giải quyết thủ tục hành chính sạch sẽ, văn minh</t>
  </si>
  <si>
    <t>Mức độ hài lòng đối với việc trang thiết bị phục vụ người dân đầy đủ, chất lượng tốt, giúp người dân giải quyết công việc dễ dàng hơn</t>
  </si>
  <si>
    <t>Mức độ hài lòng của người dân đối với thủ tục hành chính</t>
  </si>
  <si>
    <t>Mức độ hài lòng đối với việc quy định thủ tục hành chính được niêm yết công khai tại trụ sở cơ quan tiếp nhận hồ sơ, trả kết quả giải quyết TTHC dễ thấy, dễ hiểu</t>
  </si>
  <si>
    <t>Mức độ hài lòng đối với việc thành phần hồ sơ người dân phải nộp đúng quy định</t>
  </si>
  <si>
    <t>Mức độ hài lòng đối với việc mức phí/lệ phí người dân phải nộp đúng quy định</t>
  </si>
  <si>
    <t xml:space="preserve">Mức độ hài lòng đối với việc thời hạn giải quyết thủ tục hành chính cho người dân đúng quy định </t>
  </si>
  <si>
    <t xml:space="preserve"> Mức độ hài lòng của người dân đối với công chức</t>
  </si>
  <si>
    <t>Mức độ hài lòng đối với việc công chức có thái độ giao tiếp lịch sự, tôn trọng đối với người dân</t>
  </si>
  <si>
    <t>Mức độ hài lòng đối với việc công chức cung cấp thông tin, trả lời kịp thời, đầy đủ các câu hỏi, ý kiến của người dân</t>
  </si>
  <si>
    <t>Mức độ hài lòng đối với việc công chức hướng dẫn hồ sơ dễ hiểu, đảm bảo người dân có thế hoàn thiện hồ sơ sau một lần hướng dẫn</t>
  </si>
  <si>
    <t>Mức độ hài lòng đối với việc công chức tuân thủ đúng quy định trong giải quyết công việc cho người dân</t>
  </si>
  <si>
    <t>Mức độ hài lòng đối với việc công chức tận tình đối với người dân trong quá trình giải quyết công việc</t>
  </si>
  <si>
    <t>Mức độ hài lòng của người dân đối với kết quả dịch vụ</t>
  </si>
  <si>
    <t>Mức độ hài lòng đối với việc kết quả giải quyết TTHC được trả đúng hẹn</t>
  </si>
  <si>
    <t>Mức độ hài lòng đối với việc kết quả giải quyết TTHC có thông tin đầy đủ, chính xác</t>
  </si>
  <si>
    <t>Mức độ hài lòng đối với việc kết quả giải quyết thủ tục hành chính cho người dân đảm bảo tính công bằng</t>
  </si>
  <si>
    <t>Mức độ hài lòng cùa người dân đối với việc cơ quan tiếp nhận, xử lý phản ánh, kiến nghị</t>
  </si>
  <si>
    <t xml:space="preserve">Mức độ hài lòng đối với việc cơ quan có bố trí hình thức tiếp nhận phản ánh, kiến nghị, giúp người dân phản ánh, kiến nghị dễ dàng </t>
  </si>
  <si>
    <t>Mức độ hài lòng đối với việc cơ quan tiếp nhận, xử lý phản ánh, kiến nghị của người dân đúng quy định</t>
  </si>
  <si>
    <t xml:space="preserve">Mức độ hài lòng đối với việc cơ quan thông báo kết quả xử lý phản ánh, kiến nghị cho người dân kịp thời </t>
  </si>
  <si>
    <t>Mục tiêu 2023</t>
  </si>
  <si>
    <t>SIPAS 2022</t>
  </si>
  <si>
    <r>
      <t xml:space="preserve">75,44%
</t>
    </r>
    <r>
      <rPr>
        <i/>
        <sz val="13"/>
        <rFont val="Times New Roman"/>
        <family val="1"/>
      </rPr>
      <t>(Xếp hạng 59/63)</t>
    </r>
  </si>
  <si>
    <t>Cơ quan thực hiện</t>
  </si>
  <si>
    <r>
      <t xml:space="preserve">81%
</t>
    </r>
    <r>
      <rPr>
        <i/>
        <sz val="13"/>
        <rFont val="Times New Roman"/>
        <family val="1"/>
      </rPr>
      <t>(Nhóm 30 tỉnh có Chỉ số cao nhất)</t>
    </r>
  </si>
  <si>
    <t>Sở Giáo dục và Đào tạo</t>
  </si>
  <si>
    <t>Sở Y tế</t>
  </si>
  <si>
    <t>Công an tỉnh</t>
  </si>
  <si>
    <t>Sở Giao thông vận tải</t>
  </si>
  <si>
    <t>Sở Nông nghiệp và PTNT</t>
  </si>
  <si>
    <t>Sở Công Thương</t>
  </si>
  <si>
    <t>Sở LĐTBXH</t>
  </si>
  <si>
    <t>UBND cấp huyện</t>
  </si>
  <si>
    <t>UBND cấp xã</t>
  </si>
  <si>
    <t>UBND Cấp huyện, cấp xã</t>
  </si>
  <si>
    <t>Các cơ quan tham mưu ban hành hành, thực hiện chinh sách</t>
  </si>
  <si>
    <t>UBND cấp huyện, cấp xã</t>
  </si>
  <si>
    <t xml:space="preserve">Các Sở, ban, ngành, UBND cấp huyện, cấp xã </t>
  </si>
  <si>
    <t xml:space="preserve">Tham gia của người dân ở cấp cơ sở </t>
  </si>
  <si>
    <t xml:space="preserve">Tri thức công dân </t>
  </si>
  <si>
    <t>1.1</t>
  </si>
  <si>
    <t>Cơ hội tham gia</t>
  </si>
  <si>
    <t>Chất lượng bầu cử</t>
  </si>
  <si>
    <t xml:space="preserve"> Đóng góp tự nguyện </t>
  </si>
  <si>
    <t>1.2</t>
  </si>
  <si>
    <t>1.3</t>
  </si>
  <si>
    <t>1.4</t>
  </si>
  <si>
    <t xml:space="preserve"> Công khai, minh bạch trong việc ra quyết định </t>
  </si>
  <si>
    <t xml:space="preserve">Tiếp cận thông tin </t>
  </si>
  <si>
    <t xml:space="preserve">Công khai danh sách hộ nghèo </t>
  </si>
  <si>
    <t xml:space="preserve">Công khai thu, chi ngân sách cấp xã/phường </t>
  </si>
  <si>
    <t>Công khai kế hoạch sử dụng đất/bảng giá đất</t>
  </si>
  <si>
    <t xml:space="preserve">Trách nhiệm giải trình với người dân </t>
  </si>
  <si>
    <t xml:space="preserve">Hiệu quả tương tác với các cấp chính quyền </t>
  </si>
  <si>
    <t>2.1</t>
  </si>
  <si>
    <t>2.2</t>
  </si>
  <si>
    <t>2.3</t>
  </si>
  <si>
    <t>2.4</t>
  </si>
  <si>
    <t xml:space="preserve">Giải đáp khiếu nại, tố cáo, khúc mắc của người dân </t>
  </si>
  <si>
    <t xml:space="preserve">Tiếp cận dịch vụ tư pháp </t>
  </si>
  <si>
    <t>3.1</t>
  </si>
  <si>
    <t>3.2</t>
  </si>
  <si>
    <t>3.3</t>
  </si>
  <si>
    <t xml:space="preserve">Kiểm soát tham nhũng trong khu vực công </t>
  </si>
  <si>
    <t xml:space="preserve">Kiểm soát tham nhũng trong chính quyền </t>
  </si>
  <si>
    <t xml:space="preserve"> Kiểm soát tham nhũng trong cung ứng dịch vụ công </t>
  </si>
  <si>
    <t xml:space="preserve">Công bằng trong tuyển dụng vào Nhà nước </t>
  </si>
  <si>
    <t xml:space="preserve">Quyết tâm chống tham nhũng </t>
  </si>
  <si>
    <t xml:space="preserve">Thủ tục hành chính công </t>
  </si>
  <si>
    <t xml:space="preserve"> Chứng thực, xác nhận </t>
  </si>
  <si>
    <t>Cấp Giấy chứng nhận quyền sử dụng đất</t>
  </si>
  <si>
    <t xml:space="preserve">Dịch vụ hành chính công cấp xã/phường </t>
  </si>
  <si>
    <t xml:space="preserve">Cung ứng dịch vụ công </t>
  </si>
  <si>
    <t xml:space="preserve"> Dịch vụ y tế công lập </t>
  </si>
  <si>
    <t xml:space="preserve"> Dịch vụ giáo dục tiểu học công lập </t>
  </si>
  <si>
    <t xml:space="preserve"> Cơ sở hạ tầng căn bản </t>
  </si>
  <si>
    <t xml:space="preserve"> An ninh, trật tự khu dân cư </t>
  </si>
  <si>
    <t xml:space="preserve">Quản trị môi trường </t>
  </si>
  <si>
    <t xml:space="preserve">Nghiêm túc trong bảo vệ môi trường </t>
  </si>
  <si>
    <t xml:space="preserve">Chất lượng không khí </t>
  </si>
  <si>
    <t xml:space="preserve">Chất lượng nước </t>
  </si>
  <si>
    <t xml:space="preserve">Quản trị điện tử </t>
  </si>
  <si>
    <t xml:space="preserve">Sử dụng cổng thông tin điện tử của chính quyền địa phương </t>
  </si>
  <si>
    <t xml:space="preserve">Tiếp cận và sử dụng Internet tại địa phương </t>
  </si>
  <si>
    <t>Phúc đáp của chính quyền qua cổng thông tin điện tử</t>
  </si>
  <si>
    <t>4.1</t>
  </si>
  <si>
    <t>4.2</t>
  </si>
  <si>
    <t>4.3</t>
  </si>
  <si>
    <t>4.4</t>
  </si>
  <si>
    <t>5.1</t>
  </si>
  <si>
    <t>5.2</t>
  </si>
  <si>
    <t>5.3</t>
  </si>
  <si>
    <t>6.1</t>
  </si>
  <si>
    <t>6.2</t>
  </si>
  <si>
    <t>6.3</t>
  </si>
  <si>
    <t>6.4</t>
  </si>
  <si>
    <t>7.1</t>
  </si>
  <si>
    <t>7.2</t>
  </si>
  <si>
    <t>7.3</t>
  </si>
  <si>
    <t>8.1</t>
  </si>
  <si>
    <t>8.2</t>
  </si>
  <si>
    <t>8.3</t>
  </si>
  <si>
    <t>CHỈ SỐ PAPI TỔNG HỢP</t>
  </si>
  <si>
    <t>Sở Tư pháp; UBND cấp huyện</t>
  </si>
  <si>
    <t>Sở LĐTB&amp;XH; UBND cấp huyện</t>
  </si>
  <si>
    <t>Sở Tài chính; UBND cấp huyện</t>
  </si>
  <si>
    <t>Sở TN&amp;MT; UBND cấp huyện</t>
  </si>
  <si>
    <t>Các Sở, ban, ngành, UBND cấp huyện, cấp xã</t>
  </si>
  <si>
    <t>Thanh tra tỉnh</t>
  </si>
  <si>
    <t>Các cơ quan, đơn vị cung ứng dịch vụ công</t>
  </si>
  <si>
    <t>Các Sở, ban, ngành, UBND cấp huyện</t>
  </si>
  <si>
    <t>Sở Tài nguyên và MT</t>
  </si>
  <si>
    <t>Sở Giáo dục và ĐT</t>
  </si>
  <si>
    <t>Các đơn vị cung ứng dịch vụ internet</t>
  </si>
  <si>
    <t>MỤC TIÊU PHẤN ĐẤU NÂNG CAO CHỈ SỐ SIPAS TỈNH LẠNG SƠN NĂM 2023</t>
  </si>
  <si>
    <t>MỤC TIÊU PHẤN ĐẤU NÂNG CAO CHỈ SỐ PAPI TỈNH LẠNG SƠN NĂM 2023</t>
  </si>
  <si>
    <t>Phụ lục III</t>
  </si>
  <si>
    <t>3.4</t>
  </si>
  <si>
    <t>3.5</t>
  </si>
  <si>
    <t>3.6</t>
  </si>
  <si>
    <t>3.7</t>
  </si>
  <si>
    <t>3.8</t>
  </si>
  <si>
    <t>PAPI 2022</t>
  </si>
  <si>
    <t>Tỷ lệ dự kiến tăng
 so với 2022</t>
  </si>
  <si>
    <t>CHỈ SỐ SIPAS</t>
  </si>
  <si>
    <t>Trong năm, 2023 dự kiến không có thêm đơn vị tự chủ 70% đến dưới 100%; 30% đến dưới 70% và 10% đến dưới 30% chi thường xuyên do đó không đạt điểm tiêu chí này</t>
  </si>
  <si>
    <t>CHỈ SỐ PAR INDEX</t>
  </si>
  <si>
    <r>
      <t xml:space="preserve">43,85
</t>
    </r>
    <r>
      <rPr>
        <i/>
        <sz val="13"/>
        <rFont val="Times New Roman"/>
        <family val="1"/>
      </rPr>
      <t>(Xếp hạng 13/63)</t>
    </r>
  </si>
  <si>
    <r>
      <t xml:space="preserve">44,51
</t>
    </r>
    <r>
      <rPr>
        <i/>
        <sz val="13"/>
        <rFont val="Times New Roman"/>
        <family val="1"/>
      </rPr>
      <t>(Nhóm 10 tỉnh có Chỉ số cao nhất)</t>
    </r>
  </si>
  <si>
    <t>Chỉ số hài lòng đạt 81%</t>
  </si>
  <si>
    <t xml:space="preserve"> +0,46</t>
  </si>
  <si>
    <t>Các sở: Nông nghiệp và PTNT; Công Thương; Giao thông vận tải</t>
  </si>
  <si>
    <t>Sở Tài chính; Cục thuế tỉnh; Cục Hải quan tỉnh</t>
  </si>
  <si>
    <t>Sở Tài chính; Cục Thuế tỉnh</t>
  </si>
  <si>
    <t>Ghi chú: Mỗi chỉ số thành phần tăng 1,5% để Chỉ số PAPI năm 2023 đạt 44,51 điểm (điểm số để nằm trong Nhóm cao nhất theo kết quả công bố năm 2022)</t>
  </si>
  <si>
    <t>Ghi chú: Mỗi chỉ số thành phần tăng 7,4% để Chỉ số SIPAS năm 2023 đạt 81% (Chỉ số để nằm trong nhóm 30 tỉnh cao nhất theo kết quả công bố năm 2022)</t>
  </si>
  <si>
    <t>+ 0,0513</t>
  </si>
  <si>
    <t>+ 0,1878</t>
  </si>
  <si>
    <t>+ 0,0474</t>
  </si>
  <si>
    <t>+ 0,0444</t>
  </si>
  <si>
    <t>+ 0,0438</t>
  </si>
  <si>
    <t>+ 0,0522</t>
  </si>
  <si>
    <t>Tăng 6% điểm khảo sát</t>
  </si>
  <si>
    <t>+ 0,0468</t>
  </si>
  <si>
    <t xml:space="preserve"> + 0,1887</t>
  </si>
  <si>
    <t>+ 0,0462</t>
  </si>
  <si>
    <t>+ 0,0486</t>
  </si>
  <si>
    <t>+ 0,0456</t>
  </si>
  <si>
    <t>+ 0,0504</t>
  </si>
  <si>
    <t>+ 0,0426</t>
  </si>
  <si>
    <t>+ 0,0408</t>
  </si>
  <si>
    <t>+ 0,0378</t>
  </si>
  <si>
    <t>+ 0,0402</t>
  </si>
  <si>
    <t>+ 0,042</t>
  </si>
  <si>
    <t>+ 0,0432</t>
  </si>
  <si>
    <t>+ 0,0396</t>
  </si>
  <si>
    <t>Sở Kế hoạch và Đầu tư; Sở Tài chính</t>
  </si>
  <si>
    <t>+ 0,2349</t>
  </si>
  <si>
    <t>+ 0,0954</t>
  </si>
  <si>
    <t>+ 0,096</t>
  </si>
  <si>
    <t>+ 0,0626</t>
  </si>
  <si>
    <t>+ 0,1674</t>
  </si>
  <si>
    <t xml:space="preserve"> + 0,6714</t>
  </si>
  <si>
    <t>+ 0,1502</t>
  </si>
  <si>
    <t>- 0,3604</t>
  </si>
  <si>
    <t>-0,1210</t>
  </si>
  <si>
    <t>+ 0,1040</t>
  </si>
  <si>
    <t>+ 0,5862</t>
  </si>
  <si>
    <t>+0,4560</t>
  </si>
  <si>
    <t>Phần đấu giữ vừng mức thu của tỉnh nằm  trong nhóm 31-50</t>
  </si>
  <si>
    <t>Các cơ quan, đơn vị được giao nhiệm vụ</t>
  </si>
  <si>
    <t xml:space="preserve"> Các cơ quan, đơn vị được giao nhiệm vụ</t>
  </si>
  <si>
    <t>Sở Nội vụ, các cơ quan đơn vị liên quan</t>
  </si>
  <si>
    <t>Các cơ quan, đơn vị được kiểm tra</t>
  </si>
  <si>
    <t xml:space="preserve">Các cơ quan, đơn vị;  Đài PTTH tỉnh, Báo Lạng Sơn </t>
  </si>
  <si>
    <t>Các cơ quan, đơn vị tham mưu thực hiện nhiệm vụ</t>
  </si>
  <si>
    <t>Sở Kế hoạch và Đầu tư; các cơ quan, đơn vị liên quan</t>
  </si>
  <si>
    <t>Các Sở, ban, ngành; UBND các huyện, thành phố</t>
  </si>
  <si>
    <t>Các cơ quan, đơn vị giải quyết TTHC cho người dân, doanh nghiệp</t>
  </si>
  <si>
    <t>Các cơ quan, đơn vị; các cơ quan ngành dọc</t>
  </si>
  <si>
    <t>Sờ Nội vụ; UBND các huyện, thành phố</t>
  </si>
  <si>
    <t xml:space="preserve"> Đơn vị sự nghiệp thực thuộc UBND tỉnh; các Sở, ban ngành có đơn vị sự nghiệp trực thuộc.</t>
  </si>
  <si>
    <t>Các cơ quan, đơn vị được giao chỉ tiêu</t>
  </si>
  <si>
    <t xml:space="preserve"> UBND huyện Chi Lăng; UBND cấp huyện, cấp xã</t>
  </si>
  <si>
    <t>Sở Y tế; UBND huyện Hữu Lũng</t>
  </si>
  <si>
    <t>Sở Thông tin và Truyền thông; các cơ quan đơn vị liên quan</t>
  </si>
  <si>
    <t>Văn phòng UBND tỉnh; các cơ quan đơn vị liên quan</t>
  </si>
  <si>
    <t xml:space="preserve">Sở Thông tin và Truyền thông; </t>
  </si>
  <si>
    <t>Văn phòng UBND tỉnh; các Sở, ban, ngành tỉnh</t>
  </si>
  <si>
    <t>Các cơ quan đơn vị được lựa chọn khảo sát</t>
  </si>
  <si>
    <t>Các cơ quan, đơn vị được giao dự thảo đề nghị xây dựng văn bản quy phạm pháp luật có quy định về thủ tục hành chính</t>
  </si>
  <si>
    <t>Tỷ lệ giảm chi tăng thêm 1% (2021 là 2,24%)</t>
  </si>
  <si>
    <t>Các cơ quan, đơn vị được giao xử lý phản ánh, kiến nghị</t>
  </si>
  <si>
    <t>Sở Tài chính; các cơ quan, đơn vị được giao nhiệm vụ giải ngân vốn</t>
  </si>
  <si>
    <t>+0,023</t>
  </si>
  <si>
    <t>Giải ngân 100% kế hoạch đầu tư vốn ngân sách nhà nước</t>
  </si>
  <si>
    <t>Giữ nguyên do Bộ Thông tin và TT chưa triển khai việc kết nối nền tảng điện toán đám mây,</t>
  </si>
  <si>
    <t>Tỷ lệ số hóa cấp tỉnh 70%; cấp huyện 60%; cấp xã 55% (mỗi năm tăng tối thiểu 20% so với 2012) theo Kế hoạch số 157/KH-UBND ngày 15/7/2021 của UBND, Kế hoạch số 168/KH-UBND ngày 14/10/2020 của UBND tỉnh</t>
  </si>
  <si>
    <t>+ 0,5</t>
  </si>
  <si>
    <t>+ 5,5186</t>
  </si>
  <si>
    <r>
      <t xml:space="preserve">86,97
</t>
    </r>
    <r>
      <rPr>
        <i/>
        <sz val="13"/>
        <rFont val="Times New Roman"/>
        <family val="1"/>
      </rPr>
      <t>(Nhóm 40 có Chỉ số cao nhất)</t>
    </r>
  </si>
  <si>
    <t>+ 1,8722</t>
  </si>
  <si>
    <t>+ 2,483</t>
  </si>
  <si>
    <r>
      <t xml:space="preserve">81,45
</t>
    </r>
    <r>
      <rPr>
        <i/>
        <sz val="13"/>
        <rFont val="Times New Roman"/>
        <family val="1"/>
      </rPr>
      <t>(Xếp hạng 54/63</t>
    </r>
    <r>
      <rPr>
        <b/>
        <sz val="13"/>
        <rFont val="Times New Roman"/>
        <family val="1"/>
      </rPr>
      <t>)</t>
    </r>
  </si>
  <si>
    <t>(Kèm theo Kế hoạch số  142  /KH-UBND ngày 24 tháng 6 năm 2023 của UBND tỉnh Lạng Sơn)</t>
  </si>
  <si>
    <t>(Kèm theo Kế hoạch số  142   /KH-UBND ngày  24  tháng 6 năm 2023 của UBND tỉnh Lạng Sơn)</t>
  </si>
  <si>
    <t>(Kèm theo Kế hoạch số  142   /KH-UBND ngày 24  tháng 6 năm 2023 của UBND tỉnh Lạng Sơn)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</si>
</sst>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b/>
      <sz val="13"/>
      <name val="Times New Roman"/>
      <family val="1"/>
    </font>
    <font>
      <sz val="13"/>
      <name val="Times New Roman"/>
      <family val="1"/>
    </font>
    <font>
      <i/>
      <sz val="13"/>
      <name val="Times New Roman"/>
      <family val="1"/>
    </font>
    <font>
      <b/>
      <sz val="12"/>
      <name val="Times New Roman"/>
      <family val="1"/>
    </font>
    <font>
      <sz val="12"/>
      <name val="Times New Roman"/>
      <family val="1"/>
    </font>
    <font>
      <sz val="10"/>
      <color rgb="FF000000"/>
      <name val="Times New Roman"/>
      <family val="1"/>
    </font>
    <font>
      <sz val="13"/>
      <color rgb="FF000000"/>
      <name val="Times New Roman"/>
      <family val="1"/>
    </font>
    <font>
      <b/>
      <sz val="13"/>
      <color rgb="FF000000"/>
      <name val="Times New Roman"/>
      <family val="1"/>
    </font>
    <font>
      <b/>
      <i/>
      <sz val="13"/>
      <color rgb="FF000000"/>
      <name val="Times New Roman"/>
      <family val="1"/>
    </font>
    <font>
      <sz val="11"/>
      <name val="Times New Roman"/>
      <family val="1"/>
    </font>
  </fonts>
  <fills count="9">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0" fontId="3" fillId="0" borderId="0"/>
    <xf numFmtId="0" fontId="2" fillId="0" borderId="0"/>
    <xf numFmtId="0" fontId="2" fillId="0" borderId="0"/>
    <xf numFmtId="0" fontId="1" fillId="0" borderId="0"/>
  </cellStyleXfs>
  <cellXfs count="128">
    <xf numFmtId="0" fontId="0" fillId="0" borderId="0" xfId="0" applyAlignment="1">
      <alignment horizontal="left" vertical="top"/>
    </xf>
    <xf numFmtId="49" fontId="4" fillId="4" borderId="2" xfId="0" applyNumberFormat="1" applyFont="1" applyFill="1" applyBorder="1" applyAlignment="1">
      <alignment horizontal="center" vertical="center" wrapText="1"/>
    </xf>
    <xf numFmtId="0" fontId="7" fillId="4" borderId="2" xfId="0" applyFont="1" applyFill="1" applyBorder="1" applyAlignment="1">
      <alignment vertical="center" wrapText="1"/>
    </xf>
    <xf numFmtId="2" fontId="4" fillId="4" borderId="2" xfId="0" applyNumberFormat="1" applyFont="1" applyFill="1" applyBorder="1" applyAlignment="1">
      <alignment horizontal="center" vertical="center" wrapText="1" shrinkToFit="1"/>
    </xf>
    <xf numFmtId="49" fontId="4" fillId="4" borderId="2" xfId="0" applyNumberFormat="1" applyFont="1" applyFill="1" applyBorder="1" applyAlignment="1">
      <alignment horizontal="center" vertical="center" wrapText="1" shrinkToFit="1"/>
    </xf>
    <xf numFmtId="49" fontId="5" fillId="4" borderId="2" xfId="0" applyNumberFormat="1" applyFont="1" applyFill="1" applyBorder="1" applyAlignment="1">
      <alignment horizontal="center" vertical="center" wrapText="1"/>
    </xf>
    <xf numFmtId="0" fontId="8" fillId="4" borderId="2" xfId="0" applyFont="1" applyFill="1" applyBorder="1" applyAlignment="1">
      <alignment vertical="center" wrapText="1"/>
    </xf>
    <xf numFmtId="2" fontId="5" fillId="4" borderId="2" xfId="0" applyNumberFormat="1" applyFont="1" applyFill="1" applyBorder="1" applyAlignment="1">
      <alignment horizontal="center" vertical="center" wrapText="1" shrinkToFit="1"/>
    </xf>
    <xf numFmtId="2" fontId="5" fillId="0" borderId="2" xfId="0" applyNumberFormat="1" applyFont="1" applyBorder="1" applyAlignment="1">
      <alignment horizontal="center" vertical="center" wrapText="1" shrinkToFit="1"/>
    </xf>
    <xf numFmtId="2" fontId="6" fillId="4" borderId="2" xfId="0" applyNumberFormat="1" applyFont="1" applyFill="1" applyBorder="1" applyAlignment="1">
      <alignment horizontal="center" vertical="center" wrapText="1" shrinkToFit="1"/>
    </xf>
    <xf numFmtId="2" fontId="5" fillId="4" borderId="2" xfId="0" applyNumberFormat="1" applyFont="1" applyFill="1" applyBorder="1" applyAlignment="1">
      <alignment horizontal="center" vertical="center" wrapText="1"/>
    </xf>
    <xf numFmtId="2" fontId="5" fillId="0" borderId="2" xfId="0" applyNumberFormat="1" applyFont="1" applyBorder="1" applyAlignment="1">
      <alignment horizontal="center" vertical="center" wrapText="1"/>
    </xf>
    <xf numFmtId="2" fontId="6" fillId="4" borderId="2"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2" fontId="4" fillId="4" borderId="2" xfId="0"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2" fontId="4" fillId="0" borderId="2" xfId="0" applyNumberFormat="1" applyFont="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2" fontId="7" fillId="5" borderId="2" xfId="0" applyNumberFormat="1" applyFont="1" applyFill="1" applyBorder="1" applyAlignment="1">
      <alignment horizontal="center" vertical="center" wrapText="1"/>
    </xf>
    <xf numFmtId="0" fontId="7" fillId="3" borderId="2" xfId="0" applyFont="1" applyFill="1" applyBorder="1" applyAlignment="1">
      <alignment vertical="center" wrapText="1"/>
    </xf>
    <xf numFmtId="2" fontId="4" fillId="3" borderId="2" xfId="0" applyNumberFormat="1" applyFont="1" applyFill="1" applyBorder="1" applyAlignment="1">
      <alignment horizontal="center" vertical="center" wrapText="1" shrinkToFit="1"/>
    </xf>
    <xf numFmtId="49" fontId="4" fillId="3" borderId="2" xfId="0" applyNumberFormat="1" applyFont="1" applyFill="1" applyBorder="1" applyAlignment="1">
      <alignment horizontal="center" vertical="center" wrapText="1"/>
    </xf>
    <xf numFmtId="2" fontId="8" fillId="0" borderId="2" xfId="0" applyNumberFormat="1" applyFont="1" applyBorder="1" applyAlignment="1">
      <alignment horizontal="left" vertical="center" wrapText="1"/>
    </xf>
    <xf numFmtId="0" fontId="6" fillId="0" borderId="0" xfId="0" applyFont="1" applyAlignment="1">
      <alignment horizontal="center" vertical="center" wrapText="1"/>
    </xf>
    <xf numFmtId="2" fontId="4" fillId="3" borderId="2"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4" borderId="0" xfId="0" applyFont="1" applyFill="1" applyAlignment="1">
      <alignment vertical="center" wrapText="1"/>
    </xf>
    <xf numFmtId="2" fontId="4" fillId="5" borderId="2" xfId="0" applyNumberFormat="1" applyFont="1" applyFill="1" applyBorder="1" applyAlignment="1">
      <alignment horizontal="center" vertical="center" wrapText="1"/>
    </xf>
    <xf numFmtId="49" fontId="5" fillId="0" borderId="0" xfId="0" applyNumberFormat="1" applyFont="1" applyAlignment="1">
      <alignment horizontal="center" vertical="center" wrapText="1"/>
    </xf>
    <xf numFmtId="2" fontId="5" fillId="0" borderId="0" xfId="0" applyNumberFormat="1" applyFont="1" applyAlignment="1">
      <alignment horizontal="center" vertical="center" wrapText="1"/>
    </xf>
    <xf numFmtId="2" fontId="5" fillId="0" borderId="0" xfId="0" applyNumberFormat="1" applyFont="1" applyAlignment="1">
      <alignment vertical="center" wrapText="1"/>
    </xf>
    <xf numFmtId="2" fontId="4" fillId="2" borderId="1" xfId="0" applyNumberFormat="1" applyFont="1" applyFill="1" applyBorder="1" applyAlignment="1">
      <alignment horizontal="center" vertical="center" wrapText="1"/>
    </xf>
    <xf numFmtId="2" fontId="6" fillId="0" borderId="0" xfId="0" applyNumberFormat="1" applyFont="1" applyAlignment="1">
      <alignment horizontal="center" vertical="center" wrapText="1"/>
    </xf>
    <xf numFmtId="2" fontId="4" fillId="4" borderId="2" xfId="0" quotePrefix="1" applyNumberFormat="1" applyFont="1" applyFill="1" applyBorder="1" applyAlignment="1">
      <alignment horizontal="center" vertical="center" wrapText="1" shrinkToFit="1"/>
    </xf>
    <xf numFmtId="2" fontId="4" fillId="3" borderId="2" xfId="0" quotePrefix="1"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164" fontId="5" fillId="0" borderId="0" xfId="0" applyNumberFormat="1" applyFont="1" applyAlignment="1">
      <alignment vertical="center" wrapText="1"/>
    </xf>
    <xf numFmtId="164" fontId="5" fillId="4" borderId="0" xfId="0" applyNumberFormat="1" applyFont="1" applyFill="1" applyAlignment="1">
      <alignment vertical="center" wrapText="1"/>
    </xf>
    <xf numFmtId="2" fontId="5" fillId="0" borderId="2" xfId="0" quotePrefix="1" applyNumberFormat="1" applyFont="1" applyBorder="1" applyAlignment="1">
      <alignment horizontal="center" vertical="center" wrapText="1"/>
    </xf>
    <xf numFmtId="2" fontId="5" fillId="0" borderId="2" xfId="0" quotePrefix="1" applyNumberFormat="1" applyFont="1" applyBorder="1" applyAlignment="1">
      <alignment horizontal="left" vertical="center" wrapText="1"/>
    </xf>
    <xf numFmtId="0" fontId="4" fillId="6" borderId="2" xfId="4" applyFont="1" applyFill="1" applyBorder="1" applyAlignment="1">
      <alignment horizontal="center" vertical="center" wrapText="1"/>
    </xf>
    <xf numFmtId="10" fontId="4" fillId="6" borderId="2" xfId="4" applyNumberFormat="1" applyFont="1" applyFill="1" applyBorder="1" applyAlignment="1">
      <alignment horizontal="center" vertical="center" wrapText="1"/>
    </xf>
    <xf numFmtId="0" fontId="6" fillId="0" borderId="2" xfId="4" applyFont="1" applyBorder="1" applyAlignment="1">
      <alignment horizontal="center" vertical="center" wrapText="1"/>
    </xf>
    <xf numFmtId="10" fontId="6" fillId="0" borderId="2" xfId="4" applyNumberFormat="1" applyFont="1" applyBorder="1" applyAlignment="1">
      <alignment horizontal="center" vertical="center" wrapText="1"/>
    </xf>
    <xf numFmtId="0" fontId="6" fillId="0" borderId="2" xfId="4" applyFont="1" applyBorder="1" applyAlignment="1">
      <alignment vertical="center" wrapText="1"/>
    </xf>
    <xf numFmtId="0" fontId="4" fillId="3" borderId="2" xfId="4" applyFont="1" applyFill="1" applyBorder="1" applyAlignment="1">
      <alignment horizontal="center" vertical="center" wrapText="1"/>
    </xf>
    <xf numFmtId="10" fontId="4" fillId="3" borderId="2" xfId="4" applyNumberFormat="1" applyFont="1" applyFill="1" applyBorder="1" applyAlignment="1">
      <alignment horizontal="center" vertical="center" wrapText="1"/>
    </xf>
    <xf numFmtId="0" fontId="4" fillId="3" borderId="2" xfId="4" applyFont="1" applyFill="1" applyBorder="1" applyAlignment="1">
      <alignment vertical="center" wrapText="1"/>
    </xf>
    <xf numFmtId="0" fontId="4" fillId="7" borderId="2" xfId="4" applyFont="1" applyFill="1" applyBorder="1" applyAlignment="1">
      <alignment horizontal="center" vertical="center" wrapText="1"/>
    </xf>
    <xf numFmtId="0" fontId="9" fillId="0" borderId="0" xfId="0" applyFont="1" applyAlignment="1">
      <alignment horizontal="left" vertical="top"/>
    </xf>
    <xf numFmtId="0" fontId="6" fillId="4" borderId="2" xfId="4" applyFont="1" applyFill="1" applyBorder="1" applyAlignment="1">
      <alignment horizontal="center" vertical="center" wrapText="1"/>
    </xf>
    <xf numFmtId="0" fontId="6" fillId="4" borderId="2" xfId="4" applyFont="1" applyFill="1" applyBorder="1" applyAlignment="1">
      <alignment vertical="center" wrapText="1"/>
    </xf>
    <xf numFmtId="0" fontId="6" fillId="4" borderId="4" xfId="4" applyFont="1" applyFill="1" applyBorder="1" applyAlignment="1">
      <alignment horizontal="center" vertical="center" wrapText="1"/>
    </xf>
    <xf numFmtId="4" fontId="6" fillId="4" borderId="2" xfId="4" applyNumberFormat="1" applyFont="1" applyFill="1" applyBorder="1" applyAlignment="1">
      <alignment horizontal="center" vertical="center" wrapText="1"/>
    </xf>
    <xf numFmtId="0" fontId="10" fillId="4" borderId="0" xfId="0" applyFont="1" applyFill="1" applyAlignment="1">
      <alignment horizontal="left" vertical="top"/>
    </xf>
    <xf numFmtId="4" fontId="10" fillId="4" borderId="0" xfId="0" applyNumberFormat="1" applyFont="1" applyFill="1" applyAlignment="1">
      <alignment horizontal="left" vertical="top"/>
    </xf>
    <xf numFmtId="0" fontId="10" fillId="4" borderId="0" xfId="0" applyFont="1" applyFill="1" applyAlignment="1">
      <alignment horizontal="center" vertical="top"/>
    </xf>
    <xf numFmtId="4" fontId="10" fillId="4" borderId="0" xfId="0" applyNumberFormat="1" applyFont="1" applyFill="1" applyAlignment="1">
      <alignment horizontal="center" vertical="top"/>
    </xf>
    <xf numFmtId="0" fontId="4" fillId="5" borderId="2" xfId="4" applyFont="1" applyFill="1" applyBorder="1" applyAlignment="1">
      <alignment horizontal="center" vertical="center" wrapText="1"/>
    </xf>
    <xf numFmtId="10" fontId="4" fillId="5" borderId="2" xfId="4" applyNumberFormat="1" applyFont="1" applyFill="1" applyBorder="1" applyAlignment="1">
      <alignment horizontal="center" vertical="center" wrapText="1"/>
    </xf>
    <xf numFmtId="0" fontId="4" fillId="5" borderId="4" xfId="4" applyFont="1" applyFill="1" applyBorder="1" applyAlignment="1">
      <alignment horizontal="center" vertical="center" wrapText="1"/>
    </xf>
    <xf numFmtId="4" fontId="4" fillId="5" borderId="2" xfId="4" applyNumberFormat="1" applyFont="1" applyFill="1" applyBorder="1" applyAlignment="1">
      <alignment horizontal="center" vertical="center" wrapText="1"/>
    </xf>
    <xf numFmtId="0" fontId="4" fillId="5" borderId="1" xfId="4" applyFont="1" applyFill="1" applyBorder="1" applyAlignment="1">
      <alignment horizontal="center" vertical="center" wrapText="1"/>
    </xf>
    <xf numFmtId="0" fontId="4" fillId="8" borderId="2" xfId="4" applyFont="1" applyFill="1" applyBorder="1" applyAlignment="1">
      <alignment horizontal="center" vertical="center" wrapText="1"/>
    </xf>
    <xf numFmtId="0" fontId="4" fillId="8" borderId="2" xfId="4" applyFont="1" applyFill="1" applyBorder="1" applyAlignment="1">
      <alignment vertical="center" wrapText="1"/>
    </xf>
    <xf numFmtId="4" fontId="4" fillId="8" borderId="2" xfId="4" applyNumberFormat="1" applyFont="1" applyFill="1" applyBorder="1" applyAlignment="1">
      <alignment horizontal="center" vertical="center" wrapText="1"/>
    </xf>
    <xf numFmtId="0" fontId="5" fillId="8" borderId="1" xfId="4" applyFont="1" applyFill="1" applyBorder="1" applyAlignment="1">
      <alignment vertical="center" wrapText="1"/>
    </xf>
    <xf numFmtId="0" fontId="5" fillId="8" borderId="2" xfId="4" applyFont="1" applyFill="1" applyBorder="1" applyAlignment="1">
      <alignment horizontal="center" vertical="center" wrapText="1"/>
    </xf>
    <xf numFmtId="0" fontId="10" fillId="5" borderId="2" xfId="0" applyFont="1" applyFill="1" applyBorder="1" applyAlignment="1">
      <alignment horizontal="left" vertical="top"/>
    </xf>
    <xf numFmtId="0" fontId="11" fillId="5" borderId="2" xfId="0" applyFont="1" applyFill="1" applyBorder="1" applyAlignment="1">
      <alignment horizontal="center" vertical="center"/>
    </xf>
    <xf numFmtId="4" fontId="11" fillId="5" borderId="2" xfId="0" applyNumberFormat="1" applyFont="1" applyFill="1" applyBorder="1" applyAlignment="1">
      <alignment horizontal="center" vertical="center"/>
    </xf>
    <xf numFmtId="0" fontId="10" fillId="5" borderId="2" xfId="0" applyFont="1" applyFill="1" applyBorder="1" applyAlignment="1">
      <alignment horizontal="center" vertical="center"/>
    </xf>
    <xf numFmtId="10" fontId="4" fillId="8" borderId="2" xfId="4" applyNumberFormat="1" applyFont="1" applyFill="1" applyBorder="1" applyAlignment="1">
      <alignment horizontal="center" vertical="center" wrapText="1"/>
    </xf>
    <xf numFmtId="0" fontId="4" fillId="7" borderId="2" xfId="4" applyFont="1" applyFill="1" applyBorder="1" applyAlignment="1">
      <alignment vertical="center" wrapText="1"/>
    </xf>
    <xf numFmtId="10" fontId="4" fillId="7" borderId="2" xfId="4" applyNumberFormat="1" applyFont="1" applyFill="1" applyBorder="1" applyAlignment="1">
      <alignment horizontal="center" vertical="center" wrapText="1"/>
    </xf>
    <xf numFmtId="2" fontId="4" fillId="5" borderId="2" xfId="0" quotePrefix="1" applyNumberFormat="1" applyFont="1" applyFill="1" applyBorder="1" applyAlignment="1">
      <alignment horizontal="center" vertical="center" wrapText="1"/>
    </xf>
    <xf numFmtId="2" fontId="4" fillId="0" borderId="2" xfId="0" quotePrefix="1" applyNumberFormat="1" applyFont="1" applyBorder="1" applyAlignment="1">
      <alignment horizontal="center" vertical="center" wrapText="1"/>
    </xf>
    <xf numFmtId="2" fontId="5" fillId="4" borderId="2" xfId="0" quotePrefix="1" applyNumberFormat="1" applyFont="1" applyFill="1" applyBorder="1" applyAlignment="1">
      <alignment horizontal="center" vertical="center" wrapText="1" shrinkToFit="1"/>
    </xf>
    <xf numFmtId="0" fontId="4" fillId="5" borderId="2" xfId="0" applyFont="1" applyFill="1" applyBorder="1" applyAlignment="1">
      <alignment horizontal="center" vertical="center" wrapText="1"/>
    </xf>
    <xf numFmtId="2" fontId="5" fillId="0" borderId="2" xfId="0" applyNumberFormat="1" applyFont="1" applyBorder="1" applyAlignment="1">
      <alignment horizontal="left" vertical="center" wrapText="1"/>
    </xf>
    <xf numFmtId="0" fontId="6" fillId="0" borderId="0" xfId="0" applyFont="1" applyAlignment="1">
      <alignment horizontal="left" vertical="center" wrapText="1"/>
    </xf>
    <xf numFmtId="2" fontId="4" fillId="5" borderId="2" xfId="0" applyNumberFormat="1" applyFont="1" applyFill="1" applyBorder="1" applyAlignment="1">
      <alignment horizontal="left" vertical="center" wrapText="1"/>
    </xf>
    <xf numFmtId="2" fontId="4" fillId="3" borderId="2" xfId="0" applyNumberFormat="1" applyFont="1" applyFill="1" applyBorder="1" applyAlignment="1">
      <alignment horizontal="left" vertical="center" wrapText="1"/>
    </xf>
    <xf numFmtId="0" fontId="5" fillId="0" borderId="2" xfId="0" applyFont="1" applyBorder="1" applyAlignment="1">
      <alignment horizontal="left" vertical="center" wrapText="1"/>
    </xf>
    <xf numFmtId="2" fontId="5" fillId="4" borderId="2" xfId="0" applyNumberFormat="1" applyFont="1" applyFill="1" applyBorder="1" applyAlignment="1">
      <alignment horizontal="left" vertical="center" wrapText="1" shrinkToFit="1"/>
    </xf>
    <xf numFmtId="2" fontId="4" fillId="0" borderId="2" xfId="0" applyNumberFormat="1" applyFont="1" applyBorder="1" applyAlignment="1">
      <alignment horizontal="left" vertical="center" wrapText="1"/>
    </xf>
    <xf numFmtId="2" fontId="5" fillId="4" borderId="2" xfId="0" applyNumberFormat="1" applyFont="1" applyFill="1" applyBorder="1" applyAlignment="1">
      <alignment horizontal="left" vertical="center" wrapText="1"/>
    </xf>
    <xf numFmtId="2" fontId="5" fillId="0" borderId="0" xfId="0" applyNumberFormat="1" applyFont="1" applyAlignment="1">
      <alignment horizontal="left" vertical="center" wrapText="1"/>
    </xf>
    <xf numFmtId="2" fontId="4" fillId="3" borderId="2" xfId="0" quotePrefix="1" applyNumberFormat="1" applyFont="1" applyFill="1" applyBorder="1" applyAlignment="1">
      <alignment horizontal="center" vertical="center" wrapText="1" shrinkToFit="1"/>
    </xf>
    <xf numFmtId="2" fontId="13" fillId="0" borderId="2" xfId="0" quotePrefix="1" applyNumberFormat="1" applyFont="1" applyBorder="1" applyAlignment="1">
      <alignment horizontal="left" vertical="center" wrapText="1"/>
    </xf>
    <xf numFmtId="2" fontId="4" fillId="4" borderId="2" xfId="0" quotePrefix="1"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2" fontId="5" fillId="0" borderId="4" xfId="0" applyNumberFormat="1" applyFont="1" applyBorder="1" applyAlignment="1">
      <alignment horizontal="center" vertical="center" wrapText="1"/>
    </xf>
    <xf numFmtId="2" fontId="5" fillId="4" borderId="1" xfId="0" applyNumberFormat="1" applyFont="1" applyFill="1" applyBorder="1" applyAlignment="1">
      <alignment horizontal="center" vertical="center" wrapText="1"/>
    </xf>
    <xf numFmtId="2" fontId="5" fillId="4" borderId="5" xfId="0" applyNumberFormat="1" applyFont="1" applyFill="1" applyBorder="1" applyAlignment="1">
      <alignment horizontal="center" vertical="center" wrapText="1"/>
    </xf>
    <xf numFmtId="2" fontId="5" fillId="4" borderId="4" xfId="0" applyNumberFormat="1" applyFont="1" applyFill="1" applyBorder="1" applyAlignment="1">
      <alignment horizontal="center" vertical="center" wrapText="1"/>
    </xf>
    <xf numFmtId="2" fontId="5" fillId="0" borderId="1" xfId="0" applyNumberFormat="1" applyFont="1" applyBorder="1" applyAlignment="1">
      <alignment horizontal="left" vertical="center" wrapText="1"/>
    </xf>
    <xf numFmtId="2" fontId="5" fillId="0" borderId="5" xfId="0" applyNumberFormat="1" applyFont="1" applyBorder="1" applyAlignment="1">
      <alignment horizontal="left" vertical="center" wrapText="1"/>
    </xf>
    <xf numFmtId="2" fontId="5" fillId="0" borderId="4" xfId="0" applyNumberFormat="1" applyFont="1" applyBorder="1" applyAlignment="1">
      <alignment horizontal="left" vertical="center" wrapText="1"/>
    </xf>
    <xf numFmtId="49"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6" fillId="0" borderId="1" xfId="4" applyFont="1" applyBorder="1" applyAlignment="1">
      <alignment horizontal="center" vertical="center" wrapText="1"/>
    </xf>
    <xf numFmtId="0" fontId="6" fillId="0" borderId="4" xfId="4" applyFont="1" applyBorder="1" applyAlignment="1">
      <alignment horizontal="center" vertical="center" wrapText="1"/>
    </xf>
    <xf numFmtId="0" fontId="6" fillId="0" borderId="5" xfId="4" applyFont="1" applyBorder="1" applyAlignment="1">
      <alignment horizontal="center" vertical="center" wrapText="1"/>
    </xf>
    <xf numFmtId="0" fontId="12" fillId="0" borderId="0" xfId="0" applyFont="1" applyAlignment="1">
      <alignment horizontal="left" vertical="center"/>
    </xf>
    <xf numFmtId="0" fontId="4" fillId="0" borderId="0" xfId="4" applyFont="1" applyAlignment="1">
      <alignment horizontal="center" vertical="center" wrapText="1"/>
    </xf>
    <xf numFmtId="0" fontId="6" fillId="0" borderId="3" xfId="4" applyFont="1" applyBorder="1" applyAlignment="1">
      <alignment horizontal="center" vertical="center" wrapText="1"/>
    </xf>
    <xf numFmtId="0" fontId="4" fillId="2" borderId="1" xfId="4" applyFont="1" applyFill="1" applyBorder="1" applyAlignment="1">
      <alignment horizontal="center" vertical="center" wrapText="1"/>
    </xf>
    <xf numFmtId="0" fontId="4" fillId="2" borderId="4" xfId="4" applyFont="1" applyFill="1" applyBorder="1" applyAlignment="1">
      <alignment horizontal="center" vertical="center" wrapText="1"/>
    </xf>
    <xf numFmtId="0" fontId="6" fillId="4" borderId="1" xfId="4" applyFont="1" applyFill="1" applyBorder="1" applyAlignment="1">
      <alignment horizontal="center" vertical="center" wrapText="1"/>
    </xf>
    <xf numFmtId="0" fontId="6" fillId="4" borderId="4" xfId="4" applyFont="1" applyFill="1" applyBorder="1" applyAlignment="1">
      <alignment horizontal="center" vertical="center" wrapText="1"/>
    </xf>
    <xf numFmtId="0" fontId="6" fillId="4" borderId="5" xfId="4" applyFont="1" applyFill="1" applyBorder="1" applyAlignment="1">
      <alignment horizontal="center" vertical="center" wrapText="1"/>
    </xf>
    <xf numFmtId="0" fontId="12" fillId="4" borderId="0" xfId="0" applyFont="1" applyFill="1" applyAlignment="1">
      <alignment horizontal="left" vertical="top"/>
    </xf>
    <xf numFmtId="0" fontId="5" fillId="4" borderId="1" xfId="4" applyFont="1" applyFill="1" applyBorder="1" applyAlignment="1">
      <alignment horizontal="center" vertical="center" wrapText="1"/>
    </xf>
    <xf numFmtId="0" fontId="5" fillId="4" borderId="5" xfId="4" applyFont="1" applyFill="1" applyBorder="1" applyAlignment="1">
      <alignment horizontal="center" vertical="center" wrapText="1"/>
    </xf>
    <xf numFmtId="0" fontId="5" fillId="4" borderId="4" xfId="4" applyFont="1" applyFill="1" applyBorder="1" applyAlignment="1">
      <alignment horizontal="center" vertical="center" wrapText="1"/>
    </xf>
    <xf numFmtId="0" fontId="6" fillId="4" borderId="2" xfId="4" applyFont="1" applyFill="1" applyBorder="1" applyAlignment="1">
      <alignment horizontal="center" vertical="center" wrapText="1"/>
    </xf>
    <xf numFmtId="0" fontId="4" fillId="4" borderId="0" xfId="4" applyFont="1" applyFill="1" applyAlignment="1">
      <alignment horizontal="center" vertical="center" wrapText="1"/>
    </xf>
    <xf numFmtId="0" fontId="6" fillId="4" borderId="3" xfId="4" applyFont="1" applyFill="1" applyBorder="1" applyAlignment="1">
      <alignment horizontal="center" vertical="center" wrapText="1"/>
    </xf>
    <xf numFmtId="4" fontId="4" fillId="2" borderId="1" xfId="4" applyNumberFormat="1" applyFont="1" applyFill="1" applyBorder="1" applyAlignment="1">
      <alignment horizontal="center" vertical="center" wrapText="1"/>
    </xf>
    <xf numFmtId="4" fontId="4" fillId="2" borderId="4" xfId="4" applyNumberFormat="1" applyFont="1" applyFill="1" applyBorder="1" applyAlignment="1">
      <alignment horizontal="center" vertical="center" wrapText="1"/>
    </xf>
  </cellXfs>
  <cellStyles count="5">
    <cellStyle name="Normal" xfId="0" builtinId="0"/>
    <cellStyle name="Normal 2" xfId="1"/>
    <cellStyle name="Normal 2 2" xfId="3"/>
    <cellStyle name="Normal 3" xfId="2"/>
    <cellStyle name="Normal 4" xfId="4"/>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1.xml"/><Relationship Id="rId5" Type="http://schemas.openxmlformats.org/officeDocument/2006/relationships/styles" Target="styles.xml"/><Relationship Id="rId10" Type="http://schemas.microsoft.com/office/2017/10/relationships/person" Target="persons/person0.xml"/><Relationship Id="rId4" Type="http://schemas.openxmlformats.org/officeDocument/2006/relationships/theme" Target="theme/theme1.xml"/><Relationship Id="rId9" Type="http://schemas.microsoft.com/office/2017/10/relationships/person" Target="persons/person2.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35"/>
  <sheetViews>
    <sheetView topLeftCell="A3" zoomScale="70" zoomScaleNormal="70" workbookViewId="0">
      <selection activeCell="A3" sqref="A3:I3"/>
    </sheetView>
  </sheetViews>
  <sheetFormatPr defaultColWidth="9.33203125" defaultRowHeight="16.8" x14ac:dyDescent="0.25"/>
  <cols>
    <col min="1" max="1" width="9.6640625" style="33" customWidth="1"/>
    <col min="2" max="2" width="72.109375" style="30" customWidth="1"/>
    <col min="3" max="3" width="13.77734375" style="34" customWidth="1"/>
    <col min="4" max="4" width="21.109375" style="35" customWidth="1"/>
    <col min="5" max="5" width="26.44140625" style="34" customWidth="1"/>
    <col min="6" max="6" width="19.109375" style="34" customWidth="1"/>
    <col min="7" max="7" width="33.6640625" style="34" customWidth="1"/>
    <col min="8" max="8" width="38.77734375" style="34" customWidth="1"/>
    <col min="9" max="9" width="70.109375" style="92" customWidth="1"/>
    <col min="10" max="10" width="27" style="41" hidden="1" customWidth="1"/>
    <col min="11" max="11" width="12" style="30" hidden="1" customWidth="1"/>
    <col min="12" max="12" width="9.33203125" style="30" hidden="1" customWidth="1"/>
    <col min="13" max="13" width="16.109375" style="41" hidden="1" customWidth="1"/>
    <col min="14" max="15" width="9.33203125" style="30" hidden="1" customWidth="1"/>
    <col min="16" max="16" width="17.77734375" style="41" hidden="1" customWidth="1"/>
    <col min="17" max="17" width="9.33203125" style="30" hidden="1" customWidth="1"/>
    <col min="18" max="22" width="9.33203125" style="30" customWidth="1"/>
    <col min="23" max="23" width="16.44140625" style="30" hidden="1" customWidth="1"/>
    <col min="24" max="24" width="9.33203125" style="30" customWidth="1"/>
    <col min="25" max="16384" width="9.33203125" style="30"/>
  </cols>
  <sheetData>
    <row r="1" spans="1:23" s="29" customFormat="1" ht="16.5" customHeight="1" x14ac:dyDescent="0.25">
      <c r="A1" s="105" t="s">
        <v>304</v>
      </c>
      <c r="B1" s="105"/>
      <c r="C1" s="105"/>
      <c r="D1" s="105"/>
      <c r="E1" s="105"/>
      <c r="F1" s="105"/>
      <c r="G1" s="105"/>
      <c r="H1" s="105"/>
      <c r="I1" s="105"/>
      <c r="J1" s="40"/>
      <c r="M1" s="40"/>
      <c r="P1" s="40"/>
    </row>
    <row r="2" spans="1:23" s="29" customFormat="1" ht="30.75" customHeight="1" x14ac:dyDescent="0.25">
      <c r="A2" s="106" t="s">
        <v>305</v>
      </c>
      <c r="B2" s="106"/>
      <c r="C2" s="106"/>
      <c r="D2" s="106"/>
      <c r="E2" s="106"/>
      <c r="F2" s="106"/>
      <c r="G2" s="106"/>
      <c r="H2" s="106"/>
      <c r="I2" s="106"/>
      <c r="J2" s="40"/>
      <c r="M2" s="40"/>
      <c r="P2" s="40"/>
    </row>
    <row r="3" spans="1:23" s="29" customFormat="1" ht="22.5" customHeight="1" x14ac:dyDescent="0.25">
      <c r="A3" s="107" t="s">
        <v>538</v>
      </c>
      <c r="B3" s="107"/>
      <c r="C3" s="107"/>
      <c r="D3" s="107"/>
      <c r="E3" s="107"/>
      <c r="F3" s="107"/>
      <c r="G3" s="107"/>
      <c r="H3" s="107"/>
      <c r="I3" s="107"/>
      <c r="J3" s="40"/>
      <c r="M3" s="40"/>
      <c r="P3" s="40"/>
    </row>
    <row r="4" spans="1:23" s="29" customFormat="1" ht="22.5" customHeight="1" x14ac:dyDescent="0.25">
      <c r="A4" s="27"/>
      <c r="B4" s="27"/>
      <c r="C4" s="27"/>
      <c r="D4" s="27"/>
      <c r="E4" s="27"/>
      <c r="F4" s="37"/>
      <c r="G4" s="27"/>
      <c r="H4" s="27"/>
      <c r="I4" s="85"/>
      <c r="J4" s="40"/>
      <c r="M4" s="40"/>
      <c r="P4" s="40"/>
    </row>
    <row r="5" spans="1:23" s="29" customFormat="1" ht="50.25" customHeight="1" x14ac:dyDescent="0.25">
      <c r="A5" s="17" t="s">
        <v>65</v>
      </c>
      <c r="B5" s="18" t="s">
        <v>2</v>
      </c>
      <c r="C5" s="19" t="s">
        <v>64</v>
      </c>
      <c r="D5" s="36" t="s">
        <v>260</v>
      </c>
      <c r="E5" s="36" t="s">
        <v>259</v>
      </c>
      <c r="F5" s="36" t="s">
        <v>274</v>
      </c>
      <c r="G5" s="15" t="s">
        <v>263</v>
      </c>
      <c r="H5" s="15" t="s">
        <v>357</v>
      </c>
      <c r="I5" s="15" t="s">
        <v>161</v>
      </c>
      <c r="J5" s="40"/>
      <c r="M5" s="40"/>
      <c r="P5" s="40"/>
      <c r="W5" s="41">
        <f t="shared" ref="W5:W68" si="0">J5-P5</f>
        <v>0</v>
      </c>
    </row>
    <row r="6" spans="1:23" ht="62.25" customHeight="1" x14ac:dyDescent="0.25">
      <c r="A6" s="20"/>
      <c r="B6" s="21" t="s">
        <v>460</v>
      </c>
      <c r="C6" s="22">
        <v>100</v>
      </c>
      <c r="D6" s="32" t="s">
        <v>537</v>
      </c>
      <c r="E6" s="32" t="s">
        <v>534</v>
      </c>
      <c r="F6" s="80" t="str">
        <f>F135</f>
        <v>+ 5,5186</v>
      </c>
      <c r="G6" s="32"/>
      <c r="H6" s="32"/>
      <c r="I6" s="86"/>
      <c r="W6" s="41">
        <f t="shared" si="0"/>
        <v>0</v>
      </c>
    </row>
    <row r="7" spans="1:23" ht="37.5" customHeight="1" x14ac:dyDescent="0.25">
      <c r="A7" s="25" t="s">
        <v>163</v>
      </c>
      <c r="B7" s="23" t="s">
        <v>3</v>
      </c>
      <c r="C7" s="24">
        <v>9.5</v>
      </c>
      <c r="D7" s="24">
        <v>9.4499999999999993</v>
      </c>
      <c r="E7" s="28">
        <f>E8+E9+E10+E13+E14+E15+E16</f>
        <v>9.5</v>
      </c>
      <c r="F7" s="39" t="s">
        <v>276</v>
      </c>
      <c r="G7" s="28" t="s">
        <v>261</v>
      </c>
      <c r="H7" s="28"/>
      <c r="I7" s="87"/>
      <c r="M7" s="41">
        <f>E7-D7</f>
        <v>5.0000000000000711E-2</v>
      </c>
      <c r="W7" s="41">
        <f t="shared" si="0"/>
        <v>0</v>
      </c>
    </row>
    <row r="8" spans="1:23" ht="48.75" customHeight="1" x14ac:dyDescent="0.25">
      <c r="A8" s="1" t="s">
        <v>61</v>
      </c>
      <c r="B8" s="2" t="s">
        <v>4</v>
      </c>
      <c r="C8" s="3">
        <v>1.5</v>
      </c>
      <c r="D8" s="3">
        <v>1.5</v>
      </c>
      <c r="E8" s="3">
        <v>1.5</v>
      </c>
      <c r="F8" s="38" t="s">
        <v>275</v>
      </c>
      <c r="G8" s="7" t="s">
        <v>261</v>
      </c>
      <c r="H8" s="7" t="s">
        <v>504</v>
      </c>
      <c r="I8" s="88"/>
      <c r="K8" s="35"/>
      <c r="W8" s="41">
        <f t="shared" si="0"/>
        <v>0</v>
      </c>
    </row>
    <row r="9" spans="1:23" ht="38.25" customHeight="1" x14ac:dyDescent="0.25">
      <c r="A9" s="1" t="s">
        <v>62</v>
      </c>
      <c r="B9" s="2" t="s">
        <v>5</v>
      </c>
      <c r="C9" s="3">
        <v>0.5</v>
      </c>
      <c r="D9" s="3">
        <v>0.5</v>
      </c>
      <c r="E9" s="3">
        <v>0.5</v>
      </c>
      <c r="F9" s="38" t="s">
        <v>275</v>
      </c>
      <c r="G9" s="7" t="s">
        <v>261</v>
      </c>
      <c r="H9" s="7" t="s">
        <v>505</v>
      </c>
      <c r="I9" s="89"/>
      <c r="W9" s="41">
        <f t="shared" si="0"/>
        <v>0</v>
      </c>
    </row>
    <row r="10" spans="1:23" ht="34.5" customHeight="1" x14ac:dyDescent="0.25">
      <c r="A10" s="4" t="s">
        <v>63</v>
      </c>
      <c r="B10" s="2" t="s">
        <v>6</v>
      </c>
      <c r="C10" s="3">
        <v>2</v>
      </c>
      <c r="D10" s="3">
        <v>2</v>
      </c>
      <c r="E10" s="3">
        <f>E11+E12</f>
        <v>2</v>
      </c>
      <c r="F10" s="38" t="s">
        <v>275</v>
      </c>
      <c r="G10" s="7" t="s">
        <v>261</v>
      </c>
      <c r="H10" s="7" t="s">
        <v>506</v>
      </c>
      <c r="I10" s="89"/>
      <c r="W10" s="41">
        <f t="shared" si="0"/>
        <v>0</v>
      </c>
    </row>
    <row r="11" spans="1:23" ht="44.25" customHeight="1" x14ac:dyDescent="0.25">
      <c r="A11" s="5" t="s">
        <v>66</v>
      </c>
      <c r="B11" s="6" t="s">
        <v>164</v>
      </c>
      <c r="C11" s="7">
        <v>1</v>
      </c>
      <c r="D11" s="7">
        <v>1</v>
      </c>
      <c r="E11" s="7">
        <v>1</v>
      </c>
      <c r="F11" s="38" t="s">
        <v>275</v>
      </c>
      <c r="G11" s="7" t="s">
        <v>261</v>
      </c>
      <c r="H11" s="7" t="s">
        <v>506</v>
      </c>
      <c r="I11" s="89"/>
      <c r="M11" s="41" t="s">
        <v>303</v>
      </c>
      <c r="W11" s="41">
        <f t="shared" si="0"/>
        <v>0</v>
      </c>
    </row>
    <row r="12" spans="1:23" ht="39" customHeight="1" x14ac:dyDescent="0.25">
      <c r="A12" s="5" t="s">
        <v>67</v>
      </c>
      <c r="B12" s="6" t="s">
        <v>7</v>
      </c>
      <c r="C12" s="7">
        <v>1</v>
      </c>
      <c r="D12" s="7">
        <v>1</v>
      </c>
      <c r="E12" s="7">
        <v>1</v>
      </c>
      <c r="F12" s="38" t="s">
        <v>275</v>
      </c>
      <c r="G12" s="7" t="s">
        <v>261</v>
      </c>
      <c r="H12" s="7" t="s">
        <v>507</v>
      </c>
      <c r="I12" s="89"/>
      <c r="W12" s="41">
        <f t="shared" si="0"/>
        <v>0</v>
      </c>
    </row>
    <row r="13" spans="1:23" ht="45.75" customHeight="1" x14ac:dyDescent="0.25">
      <c r="A13" s="1" t="s">
        <v>68</v>
      </c>
      <c r="B13" s="2" t="s">
        <v>8</v>
      </c>
      <c r="C13" s="3">
        <v>1</v>
      </c>
      <c r="D13" s="3">
        <v>1</v>
      </c>
      <c r="E13" s="3">
        <v>1</v>
      </c>
      <c r="F13" s="38" t="s">
        <v>275</v>
      </c>
      <c r="G13" s="7" t="s">
        <v>261</v>
      </c>
      <c r="H13" s="7" t="s">
        <v>508</v>
      </c>
      <c r="I13" s="89"/>
      <c r="W13" s="41">
        <f t="shared" si="0"/>
        <v>0</v>
      </c>
    </row>
    <row r="14" spans="1:23" ht="36" customHeight="1" x14ac:dyDescent="0.25">
      <c r="A14" s="1" t="s">
        <v>69</v>
      </c>
      <c r="B14" s="2" t="s">
        <v>165</v>
      </c>
      <c r="C14" s="3">
        <v>2</v>
      </c>
      <c r="D14" s="3">
        <v>2</v>
      </c>
      <c r="E14" s="3">
        <v>2</v>
      </c>
      <c r="F14" s="38" t="s">
        <v>275</v>
      </c>
      <c r="G14" s="7" t="s">
        <v>261</v>
      </c>
      <c r="H14" s="7" t="s">
        <v>264</v>
      </c>
      <c r="I14" s="89"/>
      <c r="W14" s="41">
        <f t="shared" si="0"/>
        <v>0</v>
      </c>
    </row>
    <row r="15" spans="1:23" ht="56.25" customHeight="1" x14ac:dyDescent="0.25">
      <c r="A15" s="1" t="s">
        <v>70</v>
      </c>
      <c r="B15" s="2" t="s">
        <v>166</v>
      </c>
      <c r="C15" s="3">
        <v>1</v>
      </c>
      <c r="D15" s="3">
        <v>1</v>
      </c>
      <c r="E15" s="3">
        <v>1</v>
      </c>
      <c r="F15" s="38" t="s">
        <v>275</v>
      </c>
      <c r="G15" s="7" t="s">
        <v>273</v>
      </c>
      <c r="H15" s="7" t="s">
        <v>510</v>
      </c>
      <c r="I15" s="89"/>
      <c r="W15" s="41">
        <f t="shared" si="0"/>
        <v>0</v>
      </c>
    </row>
    <row r="16" spans="1:23" ht="41.25" customHeight="1" x14ac:dyDescent="0.25">
      <c r="A16" s="1" t="s">
        <v>167</v>
      </c>
      <c r="B16" s="2" t="s">
        <v>9</v>
      </c>
      <c r="C16" s="3">
        <v>1.5</v>
      </c>
      <c r="D16" s="3">
        <v>1.45</v>
      </c>
      <c r="E16" s="3">
        <v>1.5</v>
      </c>
      <c r="F16" s="38" t="s">
        <v>276</v>
      </c>
      <c r="G16" s="7" t="s">
        <v>262</v>
      </c>
      <c r="H16" s="7" t="s">
        <v>509</v>
      </c>
      <c r="I16" s="88" t="s">
        <v>278</v>
      </c>
      <c r="J16" s="41">
        <v>0.05</v>
      </c>
      <c r="P16" s="41">
        <f>E16-D16</f>
        <v>5.0000000000000044E-2</v>
      </c>
      <c r="W16" s="41">
        <f t="shared" si="0"/>
        <v>0</v>
      </c>
    </row>
    <row r="17" spans="1:23" ht="32.1" customHeight="1" x14ac:dyDescent="0.25">
      <c r="A17" s="25" t="s">
        <v>168</v>
      </c>
      <c r="B17" s="23" t="s">
        <v>169</v>
      </c>
      <c r="C17" s="24">
        <v>10</v>
      </c>
      <c r="D17" s="24">
        <v>9.129999999999999</v>
      </c>
      <c r="E17" s="24">
        <f>E18+E21+E24+E25</f>
        <v>9.3178000000000001</v>
      </c>
      <c r="F17" s="93" t="s">
        <v>471</v>
      </c>
      <c r="G17" s="28" t="s">
        <v>266</v>
      </c>
      <c r="H17" s="28"/>
      <c r="I17" s="87"/>
      <c r="M17" s="41">
        <f>E17-D17</f>
        <v>0.18780000000000108</v>
      </c>
      <c r="W17" s="41">
        <f t="shared" si="0"/>
        <v>0</v>
      </c>
    </row>
    <row r="18" spans="1:23" ht="32.1" customHeight="1" x14ac:dyDescent="0.25">
      <c r="A18" s="1" t="s">
        <v>71</v>
      </c>
      <c r="B18" s="2" t="s">
        <v>10</v>
      </c>
      <c r="C18" s="3">
        <v>3</v>
      </c>
      <c r="D18" s="3">
        <v>3</v>
      </c>
      <c r="E18" s="3">
        <f>E19+E20</f>
        <v>3</v>
      </c>
      <c r="F18" s="38" t="s">
        <v>275</v>
      </c>
      <c r="G18" s="96" t="s">
        <v>266</v>
      </c>
      <c r="H18" s="96" t="s">
        <v>511</v>
      </c>
      <c r="I18" s="84"/>
      <c r="W18" s="41">
        <f t="shared" si="0"/>
        <v>0</v>
      </c>
    </row>
    <row r="19" spans="1:23" ht="32.1" customHeight="1" x14ac:dyDescent="0.25">
      <c r="A19" s="5" t="s">
        <v>72</v>
      </c>
      <c r="B19" s="6" t="s">
        <v>11</v>
      </c>
      <c r="C19" s="7">
        <v>2</v>
      </c>
      <c r="D19" s="7">
        <v>2</v>
      </c>
      <c r="E19" s="7">
        <v>2</v>
      </c>
      <c r="F19" s="38" t="s">
        <v>275</v>
      </c>
      <c r="G19" s="97"/>
      <c r="H19" s="97"/>
      <c r="I19" s="84"/>
      <c r="W19" s="41">
        <f t="shared" si="0"/>
        <v>0</v>
      </c>
    </row>
    <row r="20" spans="1:23" ht="32.1" customHeight="1" x14ac:dyDescent="0.25">
      <c r="A20" s="5" t="s">
        <v>73</v>
      </c>
      <c r="B20" s="6" t="s">
        <v>12</v>
      </c>
      <c r="C20" s="7">
        <v>1</v>
      </c>
      <c r="D20" s="7">
        <v>1</v>
      </c>
      <c r="E20" s="7">
        <v>1</v>
      </c>
      <c r="F20" s="38" t="s">
        <v>275</v>
      </c>
      <c r="G20" s="97"/>
      <c r="H20" s="97"/>
      <c r="I20" s="84"/>
      <c r="W20" s="41">
        <f t="shared" si="0"/>
        <v>0</v>
      </c>
    </row>
    <row r="21" spans="1:23" ht="32.1" customHeight="1" x14ac:dyDescent="0.25">
      <c r="A21" s="1" t="s">
        <v>74</v>
      </c>
      <c r="B21" s="2" t="s">
        <v>13</v>
      </c>
      <c r="C21" s="3">
        <v>1.5</v>
      </c>
      <c r="D21" s="3">
        <v>1.5</v>
      </c>
      <c r="E21" s="3">
        <f>E22+E23</f>
        <v>1.5</v>
      </c>
      <c r="F21" s="38" t="s">
        <v>275</v>
      </c>
      <c r="G21" s="97"/>
      <c r="H21" s="97"/>
      <c r="I21" s="90"/>
      <c r="W21" s="41">
        <f t="shared" si="0"/>
        <v>0</v>
      </c>
    </row>
    <row r="22" spans="1:23" ht="32.1" customHeight="1" x14ac:dyDescent="0.25">
      <c r="A22" s="5" t="s">
        <v>75</v>
      </c>
      <c r="B22" s="6" t="s">
        <v>14</v>
      </c>
      <c r="C22" s="7">
        <v>0.5</v>
      </c>
      <c r="D22" s="7">
        <v>0.5</v>
      </c>
      <c r="E22" s="7">
        <v>0.5</v>
      </c>
      <c r="F22" s="38" t="s">
        <v>275</v>
      </c>
      <c r="G22" s="97"/>
      <c r="H22" s="97"/>
      <c r="I22" s="84"/>
      <c r="W22" s="41">
        <f t="shared" si="0"/>
        <v>0</v>
      </c>
    </row>
    <row r="23" spans="1:23" ht="32.1" customHeight="1" x14ac:dyDescent="0.25">
      <c r="A23" s="5" t="s">
        <v>76</v>
      </c>
      <c r="B23" s="6" t="s">
        <v>15</v>
      </c>
      <c r="C23" s="7">
        <v>1</v>
      </c>
      <c r="D23" s="8">
        <v>1</v>
      </c>
      <c r="E23" s="8">
        <v>1</v>
      </c>
      <c r="F23" s="38" t="s">
        <v>275</v>
      </c>
      <c r="G23" s="97"/>
      <c r="H23" s="97"/>
      <c r="I23" s="84"/>
      <c r="W23" s="41">
        <f t="shared" si="0"/>
        <v>0</v>
      </c>
    </row>
    <row r="24" spans="1:23" ht="32.1" customHeight="1" x14ac:dyDescent="0.25">
      <c r="A24" s="1" t="s">
        <v>77</v>
      </c>
      <c r="B24" s="2" t="s">
        <v>170</v>
      </c>
      <c r="C24" s="3">
        <v>1.5</v>
      </c>
      <c r="D24" s="3">
        <v>1.5</v>
      </c>
      <c r="E24" s="3">
        <v>1.5</v>
      </c>
      <c r="F24" s="38" t="s">
        <v>275</v>
      </c>
      <c r="G24" s="97"/>
      <c r="H24" s="97"/>
      <c r="I24" s="84"/>
      <c r="W24" s="41">
        <f t="shared" si="0"/>
        <v>0</v>
      </c>
    </row>
    <row r="25" spans="1:23" ht="32.1" customHeight="1" x14ac:dyDescent="0.25">
      <c r="A25" s="1" t="s">
        <v>78</v>
      </c>
      <c r="B25" s="2" t="s">
        <v>171</v>
      </c>
      <c r="C25" s="3">
        <v>4</v>
      </c>
      <c r="D25" s="3">
        <v>3.13</v>
      </c>
      <c r="E25" s="3">
        <f>E26+E27+E28+E29</f>
        <v>3.3178000000000001</v>
      </c>
      <c r="F25" s="38" t="s">
        <v>471</v>
      </c>
      <c r="G25" s="97"/>
      <c r="H25" s="97"/>
      <c r="I25" s="90"/>
      <c r="W25" s="41">
        <f t="shared" si="0"/>
        <v>0</v>
      </c>
    </row>
    <row r="26" spans="1:23" ht="32.1" customHeight="1" x14ac:dyDescent="0.25">
      <c r="A26" s="5" t="s">
        <v>79</v>
      </c>
      <c r="B26" s="6" t="s">
        <v>172</v>
      </c>
      <c r="C26" s="7">
        <v>1</v>
      </c>
      <c r="D26" s="7">
        <v>0.79</v>
      </c>
      <c r="E26" s="7">
        <v>0.83740000000000003</v>
      </c>
      <c r="F26" s="82" t="s">
        <v>472</v>
      </c>
      <c r="G26" s="97"/>
      <c r="H26" s="97"/>
      <c r="I26" s="84" t="s">
        <v>476</v>
      </c>
      <c r="J26" s="41">
        <f>(D26*6)/100</f>
        <v>4.7400000000000005E-2</v>
      </c>
      <c r="K26" s="35">
        <f>D26+J26</f>
        <v>0.83740000000000003</v>
      </c>
      <c r="M26" s="41">
        <f>E26-D26</f>
        <v>4.7399999999999998E-2</v>
      </c>
      <c r="P26" s="41">
        <f>E26-D26</f>
        <v>4.7399999999999998E-2</v>
      </c>
      <c r="W26" s="41">
        <f t="shared" si="0"/>
        <v>0</v>
      </c>
    </row>
    <row r="27" spans="1:23" ht="32.1" customHeight="1" x14ac:dyDescent="0.25">
      <c r="A27" s="5" t="s">
        <v>80</v>
      </c>
      <c r="B27" s="2" t="s">
        <v>258</v>
      </c>
      <c r="C27" s="7">
        <v>1</v>
      </c>
      <c r="D27" s="7">
        <v>0.74</v>
      </c>
      <c r="E27" s="7">
        <v>0.78439999999999999</v>
      </c>
      <c r="F27" s="82" t="s">
        <v>473</v>
      </c>
      <c r="G27" s="97"/>
      <c r="H27" s="97"/>
      <c r="I27" s="84" t="s">
        <v>476</v>
      </c>
      <c r="J27" s="41">
        <f>(D27*6)/100</f>
        <v>4.4399999999999995E-2</v>
      </c>
      <c r="K27" s="35">
        <f>D27+J27</f>
        <v>0.78439999999999999</v>
      </c>
      <c r="M27" s="41">
        <f t="shared" ref="M27:M29" si="1">E27-D27</f>
        <v>4.4399999999999995E-2</v>
      </c>
      <c r="P27" s="41">
        <f>E27-D27</f>
        <v>4.4399999999999995E-2</v>
      </c>
      <c r="W27" s="41">
        <f t="shared" si="0"/>
        <v>0</v>
      </c>
    </row>
    <row r="28" spans="1:23" ht="32.1" customHeight="1" x14ac:dyDescent="0.25">
      <c r="A28" s="13" t="s">
        <v>81</v>
      </c>
      <c r="B28" s="6" t="s">
        <v>173</v>
      </c>
      <c r="C28" s="9">
        <v>1</v>
      </c>
      <c r="D28" s="7">
        <v>0.73</v>
      </c>
      <c r="E28" s="7">
        <v>0.77379999999999993</v>
      </c>
      <c r="F28" s="82" t="s">
        <v>474</v>
      </c>
      <c r="G28" s="97"/>
      <c r="H28" s="97"/>
      <c r="I28" s="84" t="s">
        <v>476</v>
      </c>
      <c r="J28" s="41">
        <f>(D28*6)/100</f>
        <v>4.3799999999999999E-2</v>
      </c>
      <c r="K28" s="35">
        <f>D28+J28</f>
        <v>0.77379999999999993</v>
      </c>
      <c r="M28" s="41">
        <f t="shared" si="1"/>
        <v>4.379999999999995E-2</v>
      </c>
      <c r="P28" s="41">
        <f>E28-D28</f>
        <v>4.379999999999995E-2</v>
      </c>
      <c r="W28" s="41">
        <f t="shared" si="0"/>
        <v>0</v>
      </c>
    </row>
    <row r="29" spans="1:23" ht="32.1" customHeight="1" x14ac:dyDescent="0.25">
      <c r="A29" s="13" t="s">
        <v>82</v>
      </c>
      <c r="B29" s="6" t="s">
        <v>174</v>
      </c>
      <c r="C29" s="7">
        <v>1</v>
      </c>
      <c r="D29" s="7">
        <v>0.87</v>
      </c>
      <c r="E29" s="7">
        <v>0.92220000000000002</v>
      </c>
      <c r="F29" s="82" t="s">
        <v>475</v>
      </c>
      <c r="G29" s="98"/>
      <c r="H29" s="98"/>
      <c r="I29" s="84" t="s">
        <v>476</v>
      </c>
      <c r="J29" s="41">
        <f>(D29*6)/100</f>
        <v>5.2199999999999996E-2</v>
      </c>
      <c r="K29" s="35">
        <f>D29+J29</f>
        <v>0.92220000000000002</v>
      </c>
      <c r="M29" s="41">
        <f t="shared" si="1"/>
        <v>5.2200000000000024E-2</v>
      </c>
      <c r="P29" s="41">
        <f>E29-D29</f>
        <v>5.2200000000000024E-2</v>
      </c>
      <c r="W29" s="41">
        <f t="shared" si="0"/>
        <v>0</v>
      </c>
    </row>
    <row r="30" spans="1:23" ht="32.1" customHeight="1" x14ac:dyDescent="0.25">
      <c r="A30" s="25" t="s">
        <v>175</v>
      </c>
      <c r="B30" s="23" t="s">
        <v>16</v>
      </c>
      <c r="C30" s="24">
        <v>13</v>
      </c>
      <c r="D30" s="24">
        <v>12.543500000000002</v>
      </c>
      <c r="E30" s="24">
        <f>E31+E32+E36+E41+E47</f>
        <v>12.6835</v>
      </c>
      <c r="F30" s="39" t="s">
        <v>279</v>
      </c>
      <c r="G30" s="28" t="s">
        <v>262</v>
      </c>
      <c r="H30" s="28"/>
      <c r="I30" s="87"/>
      <c r="P30" s="41">
        <f>E30-D30</f>
        <v>0.13999999999999879</v>
      </c>
      <c r="W30" s="41">
        <f t="shared" si="0"/>
        <v>-0.13999999999999879</v>
      </c>
    </row>
    <row r="31" spans="1:23" ht="102" customHeight="1" x14ac:dyDescent="0.25">
      <c r="A31" s="1" t="s">
        <v>83</v>
      </c>
      <c r="B31" s="2" t="s">
        <v>17</v>
      </c>
      <c r="C31" s="3">
        <v>1</v>
      </c>
      <c r="D31" s="3">
        <v>1</v>
      </c>
      <c r="E31" s="3">
        <v>1</v>
      </c>
      <c r="F31" s="11"/>
      <c r="G31" s="11" t="s">
        <v>262</v>
      </c>
      <c r="H31" s="11" t="s">
        <v>524</v>
      </c>
      <c r="I31" s="84"/>
      <c r="W31" s="41">
        <f t="shared" si="0"/>
        <v>0</v>
      </c>
    </row>
    <row r="32" spans="1:23" ht="32.1" customHeight="1" x14ac:dyDescent="0.25">
      <c r="A32" s="1" t="s">
        <v>84</v>
      </c>
      <c r="B32" s="2" t="s">
        <v>18</v>
      </c>
      <c r="C32" s="3">
        <v>3</v>
      </c>
      <c r="D32" s="3">
        <v>2.56</v>
      </c>
      <c r="E32" s="3">
        <f>E33+E34+E35</f>
        <v>2.7</v>
      </c>
      <c r="F32" s="11"/>
      <c r="G32" s="96" t="s">
        <v>262</v>
      </c>
      <c r="H32" s="96" t="s">
        <v>512</v>
      </c>
      <c r="I32" s="84"/>
      <c r="W32" s="41">
        <f t="shared" si="0"/>
        <v>0</v>
      </c>
    </row>
    <row r="33" spans="1:23" ht="32.1" customHeight="1" x14ac:dyDescent="0.25">
      <c r="A33" s="5" t="s">
        <v>85</v>
      </c>
      <c r="B33" s="6" t="s">
        <v>176</v>
      </c>
      <c r="C33" s="7">
        <v>0.5</v>
      </c>
      <c r="D33" s="7">
        <v>0.5</v>
      </c>
      <c r="E33" s="7">
        <v>0.5</v>
      </c>
      <c r="F33" s="11"/>
      <c r="G33" s="97"/>
      <c r="H33" s="97"/>
      <c r="I33" s="84"/>
      <c r="W33" s="41">
        <f t="shared" si="0"/>
        <v>0</v>
      </c>
    </row>
    <row r="34" spans="1:23" ht="32.1" customHeight="1" x14ac:dyDescent="0.25">
      <c r="A34" s="5" t="s">
        <v>86</v>
      </c>
      <c r="B34" s="6" t="s">
        <v>177</v>
      </c>
      <c r="C34" s="7">
        <v>1.5</v>
      </c>
      <c r="D34" s="7">
        <v>1.5</v>
      </c>
      <c r="E34" s="7">
        <v>1.5</v>
      </c>
      <c r="F34" s="11"/>
      <c r="G34" s="97"/>
      <c r="H34" s="97"/>
      <c r="I34" s="84"/>
      <c r="W34" s="41">
        <f t="shared" si="0"/>
        <v>0</v>
      </c>
    </row>
    <row r="35" spans="1:23" ht="59.25" customHeight="1" x14ac:dyDescent="0.25">
      <c r="A35" s="5" t="s">
        <v>87</v>
      </c>
      <c r="B35" s="6" t="s">
        <v>178</v>
      </c>
      <c r="C35" s="7">
        <v>1</v>
      </c>
      <c r="D35" s="7">
        <v>0.56000000000000005</v>
      </c>
      <c r="E35" s="7">
        <v>0.7</v>
      </c>
      <c r="F35" s="43" t="s">
        <v>279</v>
      </c>
      <c r="G35" s="98"/>
      <c r="H35" s="98"/>
      <c r="I35" s="94" t="s">
        <v>280</v>
      </c>
      <c r="J35" s="41">
        <v>0.14000000000000001</v>
      </c>
      <c r="P35" s="41">
        <f>E35-D35</f>
        <v>0.1399999999999999</v>
      </c>
      <c r="W35" s="41">
        <f t="shared" si="0"/>
        <v>0</v>
      </c>
    </row>
    <row r="36" spans="1:23" ht="32.1" customHeight="1" x14ac:dyDescent="0.25">
      <c r="A36" s="1" t="s">
        <v>88</v>
      </c>
      <c r="B36" s="2" t="s">
        <v>19</v>
      </c>
      <c r="C36" s="3">
        <v>3</v>
      </c>
      <c r="D36" s="3">
        <v>3</v>
      </c>
      <c r="E36" s="3">
        <f>E37+E38+E39+E40</f>
        <v>3</v>
      </c>
      <c r="F36" s="16"/>
      <c r="G36" s="96" t="s">
        <v>262</v>
      </c>
      <c r="H36" s="96" t="s">
        <v>513</v>
      </c>
      <c r="I36" s="90"/>
      <c r="W36" s="41">
        <f t="shared" si="0"/>
        <v>0</v>
      </c>
    </row>
    <row r="37" spans="1:23" ht="32.1" customHeight="1" x14ac:dyDescent="0.25">
      <c r="A37" s="5" t="s">
        <v>89</v>
      </c>
      <c r="B37" s="6" t="s">
        <v>20</v>
      </c>
      <c r="C37" s="7">
        <v>1</v>
      </c>
      <c r="D37" s="7">
        <v>1</v>
      </c>
      <c r="E37" s="7">
        <v>1</v>
      </c>
      <c r="F37" s="38" t="s">
        <v>275</v>
      </c>
      <c r="G37" s="97"/>
      <c r="H37" s="97"/>
      <c r="I37" s="84"/>
      <c r="W37" s="41">
        <f t="shared" si="0"/>
        <v>0</v>
      </c>
    </row>
    <row r="38" spans="1:23" ht="32.1" customHeight="1" x14ac:dyDescent="0.25">
      <c r="A38" s="5" t="s">
        <v>90</v>
      </c>
      <c r="B38" s="6" t="s">
        <v>21</v>
      </c>
      <c r="C38" s="7">
        <v>0.5</v>
      </c>
      <c r="D38" s="7">
        <v>0.5</v>
      </c>
      <c r="E38" s="7">
        <v>0.5</v>
      </c>
      <c r="F38" s="38" t="s">
        <v>275</v>
      </c>
      <c r="G38" s="97"/>
      <c r="H38" s="97"/>
      <c r="I38" s="84"/>
      <c r="W38" s="41">
        <f t="shared" si="0"/>
        <v>0</v>
      </c>
    </row>
    <row r="39" spans="1:23" ht="32.1" customHeight="1" x14ac:dyDescent="0.25">
      <c r="A39" s="5" t="s">
        <v>91</v>
      </c>
      <c r="B39" s="6" t="s">
        <v>179</v>
      </c>
      <c r="C39" s="7">
        <v>0.75</v>
      </c>
      <c r="D39" s="7">
        <v>0.75</v>
      </c>
      <c r="E39" s="7">
        <v>0.75</v>
      </c>
      <c r="F39" s="38" t="s">
        <v>275</v>
      </c>
      <c r="G39" s="97"/>
      <c r="H39" s="97"/>
      <c r="I39" s="84"/>
      <c r="W39" s="41">
        <f t="shared" si="0"/>
        <v>0</v>
      </c>
    </row>
    <row r="40" spans="1:23" ht="32.1" customHeight="1" x14ac:dyDescent="0.25">
      <c r="A40" s="5" t="s">
        <v>92</v>
      </c>
      <c r="B40" s="6" t="s">
        <v>180</v>
      </c>
      <c r="C40" s="7">
        <v>0.75</v>
      </c>
      <c r="D40" s="7">
        <v>0.75</v>
      </c>
      <c r="E40" s="7">
        <v>0.75</v>
      </c>
      <c r="F40" s="38" t="s">
        <v>275</v>
      </c>
      <c r="G40" s="98"/>
      <c r="H40" s="98"/>
      <c r="I40" s="84"/>
      <c r="W40" s="41">
        <f t="shared" si="0"/>
        <v>0</v>
      </c>
    </row>
    <row r="41" spans="1:23" ht="32.1" customHeight="1" x14ac:dyDescent="0.25">
      <c r="A41" s="1" t="s">
        <v>93</v>
      </c>
      <c r="B41" s="2" t="s">
        <v>22</v>
      </c>
      <c r="C41" s="3">
        <v>5</v>
      </c>
      <c r="D41" s="3">
        <v>4.9835000000000003</v>
      </c>
      <c r="E41" s="3">
        <f>E42+E43+E44+E45+E46</f>
        <v>4.9835000000000003</v>
      </c>
      <c r="F41" s="38" t="s">
        <v>275</v>
      </c>
      <c r="G41" s="16"/>
      <c r="H41" s="16"/>
      <c r="I41" s="90"/>
      <c r="W41" s="41">
        <f t="shared" si="0"/>
        <v>0</v>
      </c>
    </row>
    <row r="42" spans="1:23" ht="32.1" customHeight="1" x14ac:dyDescent="0.25">
      <c r="A42" s="5" t="s">
        <v>94</v>
      </c>
      <c r="B42" s="6" t="s">
        <v>23</v>
      </c>
      <c r="C42" s="7">
        <v>1.5</v>
      </c>
      <c r="D42" s="7">
        <v>1.4877</v>
      </c>
      <c r="E42" s="7">
        <v>1.4877</v>
      </c>
      <c r="F42" s="38" t="s">
        <v>275</v>
      </c>
      <c r="G42" s="96" t="s">
        <v>262</v>
      </c>
      <c r="H42" s="11" t="s">
        <v>267</v>
      </c>
      <c r="I42" s="84"/>
      <c r="W42" s="41">
        <f t="shared" si="0"/>
        <v>0</v>
      </c>
    </row>
    <row r="43" spans="1:23" ht="32.1" customHeight="1" x14ac:dyDescent="0.25">
      <c r="A43" s="5" t="s">
        <v>95</v>
      </c>
      <c r="B43" s="6" t="s">
        <v>24</v>
      </c>
      <c r="C43" s="7">
        <v>1.5</v>
      </c>
      <c r="D43" s="7">
        <v>1.4959</v>
      </c>
      <c r="E43" s="7">
        <v>1.4959</v>
      </c>
      <c r="F43" s="38" t="s">
        <v>275</v>
      </c>
      <c r="G43" s="97"/>
      <c r="H43" s="11" t="s">
        <v>268</v>
      </c>
      <c r="I43" s="84"/>
      <c r="W43" s="41">
        <f t="shared" si="0"/>
        <v>0</v>
      </c>
    </row>
    <row r="44" spans="1:23" ht="32.1" customHeight="1" x14ac:dyDescent="0.25">
      <c r="A44" s="5" t="s">
        <v>96</v>
      </c>
      <c r="B44" s="6" t="s">
        <v>25</v>
      </c>
      <c r="C44" s="7">
        <v>1</v>
      </c>
      <c r="D44" s="7">
        <v>0.99990000000000001</v>
      </c>
      <c r="E44" s="7">
        <v>0.99990000000000001</v>
      </c>
      <c r="F44" s="38" t="s">
        <v>275</v>
      </c>
      <c r="G44" s="97"/>
      <c r="H44" s="11" t="s">
        <v>269</v>
      </c>
      <c r="I44" s="84"/>
      <c r="W44" s="41">
        <f t="shared" si="0"/>
        <v>0</v>
      </c>
    </row>
    <row r="45" spans="1:23" ht="32.1" customHeight="1" x14ac:dyDescent="0.25">
      <c r="A45" s="5" t="s">
        <v>97</v>
      </c>
      <c r="B45" s="6" t="s">
        <v>26</v>
      </c>
      <c r="C45" s="7">
        <v>0.25</v>
      </c>
      <c r="D45" s="7">
        <v>0.25</v>
      </c>
      <c r="E45" s="7">
        <v>0.25</v>
      </c>
      <c r="F45" s="38" t="s">
        <v>275</v>
      </c>
      <c r="G45" s="97"/>
      <c r="H45" s="11" t="s">
        <v>264</v>
      </c>
      <c r="I45" s="84"/>
      <c r="W45" s="41">
        <f t="shared" si="0"/>
        <v>0</v>
      </c>
    </row>
    <row r="46" spans="1:23" ht="32.1" customHeight="1" x14ac:dyDescent="0.25">
      <c r="A46" s="5" t="s">
        <v>98</v>
      </c>
      <c r="B46" s="6" t="s">
        <v>27</v>
      </c>
      <c r="C46" s="7">
        <v>0.75</v>
      </c>
      <c r="D46" s="7">
        <v>0.75</v>
      </c>
      <c r="E46" s="7">
        <v>0.75</v>
      </c>
      <c r="F46" s="38" t="s">
        <v>275</v>
      </c>
      <c r="G46" s="98"/>
      <c r="H46" s="11" t="s">
        <v>264</v>
      </c>
      <c r="I46" s="84"/>
      <c r="W46" s="41">
        <f t="shared" si="0"/>
        <v>0</v>
      </c>
    </row>
    <row r="47" spans="1:23" ht="32.1" customHeight="1" x14ac:dyDescent="0.25">
      <c r="A47" s="1" t="s">
        <v>99</v>
      </c>
      <c r="B47" s="2" t="s">
        <v>160</v>
      </c>
      <c r="C47" s="3">
        <v>1</v>
      </c>
      <c r="D47" s="3">
        <v>1</v>
      </c>
      <c r="E47" s="3">
        <f>E48+E49</f>
        <v>1</v>
      </c>
      <c r="F47" s="38" t="s">
        <v>275</v>
      </c>
      <c r="G47" s="11"/>
      <c r="H47" s="11"/>
      <c r="I47" s="84"/>
      <c r="W47" s="41">
        <f t="shared" si="0"/>
        <v>0</v>
      </c>
    </row>
    <row r="48" spans="1:23" ht="48" customHeight="1" x14ac:dyDescent="0.25">
      <c r="A48" s="5" t="s">
        <v>100</v>
      </c>
      <c r="B48" s="6" t="s">
        <v>28</v>
      </c>
      <c r="C48" s="7">
        <v>0.75</v>
      </c>
      <c r="D48" s="7">
        <v>0.75</v>
      </c>
      <c r="E48" s="7">
        <v>0.75</v>
      </c>
      <c r="F48" s="38" t="s">
        <v>275</v>
      </c>
      <c r="G48" s="11" t="s">
        <v>262</v>
      </c>
      <c r="H48" s="96" t="s">
        <v>526</v>
      </c>
      <c r="I48" s="84"/>
      <c r="W48" s="41">
        <f t="shared" si="0"/>
        <v>0</v>
      </c>
    </row>
    <row r="49" spans="1:23" ht="48" customHeight="1" x14ac:dyDescent="0.25">
      <c r="A49" s="5" t="s">
        <v>101</v>
      </c>
      <c r="B49" s="6" t="s">
        <v>181</v>
      </c>
      <c r="C49" s="7">
        <v>0.25</v>
      </c>
      <c r="D49" s="7">
        <v>0.25</v>
      </c>
      <c r="E49" s="7">
        <v>0.25</v>
      </c>
      <c r="F49" s="38" t="s">
        <v>275</v>
      </c>
      <c r="G49" s="11" t="s">
        <v>262</v>
      </c>
      <c r="H49" s="98"/>
      <c r="I49" s="84"/>
      <c r="W49" s="41">
        <f t="shared" si="0"/>
        <v>0</v>
      </c>
    </row>
    <row r="50" spans="1:23" ht="32.1" customHeight="1" x14ac:dyDescent="0.25">
      <c r="A50" s="25" t="s">
        <v>182</v>
      </c>
      <c r="B50" s="23" t="s">
        <v>183</v>
      </c>
      <c r="C50" s="24">
        <v>10.5</v>
      </c>
      <c r="D50" s="24">
        <v>9.1806999999999999</v>
      </c>
      <c r="E50" s="24">
        <f>E51+E58+E61</f>
        <v>9.4156000000000013</v>
      </c>
      <c r="F50" s="39" t="s">
        <v>491</v>
      </c>
      <c r="G50" s="28" t="s">
        <v>261</v>
      </c>
      <c r="H50" s="28"/>
      <c r="I50" s="87"/>
      <c r="L50" s="35"/>
      <c r="P50" s="41">
        <f>E50-D50</f>
        <v>0.23490000000000144</v>
      </c>
      <c r="W50" s="41">
        <f>J50-P50</f>
        <v>-0.23490000000000144</v>
      </c>
    </row>
    <row r="51" spans="1:23" ht="32.1" customHeight="1" x14ac:dyDescent="0.25">
      <c r="A51" s="1" t="s">
        <v>102</v>
      </c>
      <c r="B51" s="2" t="s">
        <v>184</v>
      </c>
      <c r="C51" s="3">
        <v>6.5</v>
      </c>
      <c r="D51" s="3">
        <v>5.4107000000000003</v>
      </c>
      <c r="E51" s="3">
        <f>E52+E53+E54+E55+E56+E57</f>
        <v>5.599400000000001</v>
      </c>
      <c r="F51" s="38" t="s">
        <v>478</v>
      </c>
      <c r="G51" s="11"/>
      <c r="H51" s="11"/>
      <c r="I51" s="84"/>
      <c r="P51" s="41">
        <f>E51-D51</f>
        <v>0.18870000000000076</v>
      </c>
      <c r="W51" s="41">
        <f t="shared" si="0"/>
        <v>-0.18870000000000076</v>
      </c>
    </row>
    <row r="52" spans="1:23" ht="32.1" customHeight="1" x14ac:dyDescent="0.25">
      <c r="A52" s="5" t="s">
        <v>103</v>
      </c>
      <c r="B52" s="6" t="s">
        <v>185</v>
      </c>
      <c r="C52" s="7">
        <v>1</v>
      </c>
      <c r="D52" s="7">
        <v>1</v>
      </c>
      <c r="E52" s="7">
        <v>1</v>
      </c>
      <c r="F52" s="38" t="s">
        <v>275</v>
      </c>
      <c r="G52" s="96" t="s">
        <v>261</v>
      </c>
      <c r="H52" s="96" t="s">
        <v>264</v>
      </c>
      <c r="I52" s="84"/>
      <c r="W52" s="41">
        <f t="shared" si="0"/>
        <v>0</v>
      </c>
    </row>
    <row r="53" spans="1:23" ht="32.1" customHeight="1" x14ac:dyDescent="0.25">
      <c r="A53" s="5" t="s">
        <v>104</v>
      </c>
      <c r="B53" s="6" t="s">
        <v>186</v>
      </c>
      <c r="C53" s="7">
        <v>1.5</v>
      </c>
      <c r="D53" s="7">
        <v>1.5</v>
      </c>
      <c r="E53" s="7">
        <v>1.5</v>
      </c>
      <c r="F53" s="38" t="s">
        <v>275</v>
      </c>
      <c r="G53" s="97"/>
      <c r="H53" s="97"/>
      <c r="I53" s="84"/>
      <c r="W53" s="41">
        <f t="shared" si="0"/>
        <v>0</v>
      </c>
    </row>
    <row r="54" spans="1:23" ht="32.1" customHeight="1" x14ac:dyDescent="0.25">
      <c r="A54" s="5" t="s">
        <v>105</v>
      </c>
      <c r="B54" s="6" t="s">
        <v>187</v>
      </c>
      <c r="C54" s="7">
        <v>1</v>
      </c>
      <c r="D54" s="7">
        <v>0.62070000000000003</v>
      </c>
      <c r="E54" s="7">
        <v>0.67200000000000004</v>
      </c>
      <c r="F54" s="43" t="s">
        <v>470</v>
      </c>
      <c r="G54" s="97"/>
      <c r="H54" s="97"/>
      <c r="I54" s="84" t="s">
        <v>281</v>
      </c>
      <c r="J54" s="41">
        <v>5.1299999999999998E-2</v>
      </c>
      <c r="P54" s="41">
        <f>E54-D54</f>
        <v>5.1300000000000012E-2</v>
      </c>
      <c r="W54" s="41">
        <f t="shared" si="0"/>
        <v>0</v>
      </c>
    </row>
    <row r="55" spans="1:23" ht="32.1" customHeight="1" x14ac:dyDescent="0.25">
      <c r="A55" s="5" t="s">
        <v>188</v>
      </c>
      <c r="B55" s="6" t="s">
        <v>189</v>
      </c>
      <c r="C55" s="7">
        <v>1</v>
      </c>
      <c r="D55" s="7">
        <v>0.73</v>
      </c>
      <c r="E55" s="7">
        <v>0.77379999999999993</v>
      </c>
      <c r="F55" s="43" t="s">
        <v>474</v>
      </c>
      <c r="G55" s="97"/>
      <c r="H55" s="97"/>
      <c r="I55" s="84" t="s">
        <v>476</v>
      </c>
      <c r="J55" s="41">
        <f>(D55*6)/100</f>
        <v>4.3799999999999999E-2</v>
      </c>
      <c r="K55" s="35">
        <f>D55+J55</f>
        <v>0.77379999999999993</v>
      </c>
      <c r="M55" s="41">
        <f>E55-D55</f>
        <v>4.379999999999995E-2</v>
      </c>
      <c r="P55" s="41">
        <f t="shared" ref="P55:P57" si="2">E55-D55</f>
        <v>4.379999999999995E-2</v>
      </c>
      <c r="W55" s="41">
        <f t="shared" si="0"/>
        <v>0</v>
      </c>
    </row>
    <row r="56" spans="1:23" ht="32.1" customHeight="1" x14ac:dyDescent="0.25">
      <c r="A56" s="5" t="s">
        <v>190</v>
      </c>
      <c r="B56" s="6" t="s">
        <v>191</v>
      </c>
      <c r="C56" s="7">
        <v>1</v>
      </c>
      <c r="D56" s="7">
        <v>0.78</v>
      </c>
      <c r="E56" s="7">
        <v>0.82679999999999998</v>
      </c>
      <c r="F56" s="43" t="s">
        <v>477</v>
      </c>
      <c r="G56" s="98"/>
      <c r="H56" s="98"/>
      <c r="I56" s="84" t="s">
        <v>476</v>
      </c>
      <c r="J56" s="41">
        <f>(D56*6)/100</f>
        <v>4.6799999999999994E-2</v>
      </c>
      <c r="K56" s="35">
        <f>D56+J56</f>
        <v>0.82679999999999998</v>
      </c>
      <c r="M56" s="41">
        <f t="shared" ref="M56:M57" si="3">E56-D56</f>
        <v>4.6799999999999953E-2</v>
      </c>
      <c r="P56" s="41">
        <f t="shared" si="2"/>
        <v>4.6799999999999953E-2</v>
      </c>
      <c r="W56" s="41">
        <f t="shared" si="0"/>
        <v>0</v>
      </c>
    </row>
    <row r="57" spans="1:23" ht="32.1" customHeight="1" x14ac:dyDescent="0.25">
      <c r="A57" s="5" t="s">
        <v>192</v>
      </c>
      <c r="B57" s="6" t="s">
        <v>32</v>
      </c>
      <c r="C57" s="7">
        <v>1</v>
      </c>
      <c r="D57" s="7">
        <v>0.78</v>
      </c>
      <c r="E57" s="7">
        <v>0.82679999999999998</v>
      </c>
      <c r="F57" s="43" t="s">
        <v>477</v>
      </c>
      <c r="G57" s="11" t="s">
        <v>262</v>
      </c>
      <c r="H57" s="11" t="s">
        <v>264</v>
      </c>
      <c r="I57" s="84" t="s">
        <v>476</v>
      </c>
      <c r="J57" s="41">
        <f>(D57*6)/100</f>
        <v>4.6799999999999994E-2</v>
      </c>
      <c r="K57" s="35">
        <f>D57+J57</f>
        <v>0.82679999999999998</v>
      </c>
      <c r="M57" s="41">
        <f t="shared" si="3"/>
        <v>4.6799999999999953E-2</v>
      </c>
      <c r="P57" s="41">
        <f t="shared" si="2"/>
        <v>4.6799999999999953E-2</v>
      </c>
      <c r="W57" s="41">
        <f t="shared" si="0"/>
        <v>0</v>
      </c>
    </row>
    <row r="58" spans="1:23" ht="32.1" customHeight="1" x14ac:dyDescent="0.25">
      <c r="A58" s="1" t="s">
        <v>106</v>
      </c>
      <c r="B58" s="2" t="s">
        <v>29</v>
      </c>
      <c r="C58" s="14">
        <v>1</v>
      </c>
      <c r="D58" s="14">
        <v>1</v>
      </c>
      <c r="E58" s="14">
        <f>E59+E60</f>
        <v>1</v>
      </c>
      <c r="F58" s="38" t="s">
        <v>275</v>
      </c>
      <c r="G58" s="11"/>
      <c r="H58" s="11"/>
      <c r="I58" s="84"/>
      <c r="W58" s="41">
        <f t="shared" si="0"/>
        <v>0</v>
      </c>
    </row>
    <row r="59" spans="1:23" ht="32.1" customHeight="1" x14ac:dyDescent="0.25">
      <c r="A59" s="5" t="s">
        <v>107</v>
      </c>
      <c r="B59" s="6" t="s">
        <v>30</v>
      </c>
      <c r="C59" s="10">
        <v>0.5</v>
      </c>
      <c r="D59" s="10">
        <v>0.5</v>
      </c>
      <c r="E59" s="10">
        <v>0.5</v>
      </c>
      <c r="F59" s="38" t="s">
        <v>275</v>
      </c>
      <c r="G59" s="96" t="s">
        <v>261</v>
      </c>
      <c r="H59" s="96" t="s">
        <v>264</v>
      </c>
      <c r="I59" s="84"/>
      <c r="W59" s="41">
        <f t="shared" si="0"/>
        <v>0</v>
      </c>
    </row>
    <row r="60" spans="1:23" ht="32.1" customHeight="1" x14ac:dyDescent="0.25">
      <c r="A60" s="5" t="s">
        <v>108</v>
      </c>
      <c r="B60" s="6" t="s">
        <v>31</v>
      </c>
      <c r="C60" s="10">
        <v>0.5</v>
      </c>
      <c r="D60" s="10">
        <v>0.5</v>
      </c>
      <c r="E60" s="10">
        <v>0.5</v>
      </c>
      <c r="F60" s="38" t="s">
        <v>275</v>
      </c>
      <c r="G60" s="98"/>
      <c r="H60" s="98"/>
      <c r="I60" s="84"/>
      <c r="W60" s="41">
        <f t="shared" si="0"/>
        <v>0</v>
      </c>
    </row>
    <row r="61" spans="1:23" ht="32.1" customHeight="1" x14ac:dyDescent="0.25">
      <c r="A61" s="1" t="s">
        <v>109</v>
      </c>
      <c r="B61" s="2" t="s">
        <v>193</v>
      </c>
      <c r="C61" s="14">
        <v>3</v>
      </c>
      <c r="D61" s="14">
        <v>2.77</v>
      </c>
      <c r="E61" s="14">
        <f>E62+E63+E64+E65</f>
        <v>2.8162000000000003</v>
      </c>
      <c r="F61" s="43" t="s">
        <v>479</v>
      </c>
      <c r="G61" s="96" t="s">
        <v>261</v>
      </c>
      <c r="H61" s="96" t="s">
        <v>264</v>
      </c>
      <c r="I61" s="84"/>
      <c r="P61" s="41">
        <f>E61-D61</f>
        <v>4.6200000000000241E-2</v>
      </c>
      <c r="W61" s="41">
        <f t="shared" si="0"/>
        <v>-4.6200000000000241E-2</v>
      </c>
    </row>
    <row r="62" spans="1:23" ht="32.1" customHeight="1" x14ac:dyDescent="0.25">
      <c r="A62" s="5" t="s">
        <v>110</v>
      </c>
      <c r="B62" s="6" t="s">
        <v>194</v>
      </c>
      <c r="C62" s="10">
        <v>0.5</v>
      </c>
      <c r="D62" s="10">
        <v>0.5</v>
      </c>
      <c r="E62" s="10">
        <v>0.5</v>
      </c>
      <c r="F62" s="38" t="s">
        <v>275</v>
      </c>
      <c r="G62" s="97"/>
      <c r="H62" s="97"/>
      <c r="I62" s="84"/>
      <c r="W62" s="41">
        <f t="shared" si="0"/>
        <v>0</v>
      </c>
    </row>
    <row r="63" spans="1:23" ht="32.1" customHeight="1" x14ac:dyDescent="0.25">
      <c r="A63" s="5" t="s">
        <v>111</v>
      </c>
      <c r="B63" s="6" t="s">
        <v>195</v>
      </c>
      <c r="C63" s="10">
        <v>0.5</v>
      </c>
      <c r="D63" s="10">
        <v>0.5</v>
      </c>
      <c r="E63" s="10">
        <v>0.5</v>
      </c>
      <c r="F63" s="38" t="s">
        <v>275</v>
      </c>
      <c r="G63" s="97"/>
      <c r="H63" s="97"/>
      <c r="I63" s="84"/>
      <c r="W63" s="41">
        <f t="shared" si="0"/>
        <v>0</v>
      </c>
    </row>
    <row r="64" spans="1:23" ht="32.1" customHeight="1" x14ac:dyDescent="0.25">
      <c r="A64" s="5" t="s">
        <v>112</v>
      </c>
      <c r="B64" s="6" t="s">
        <v>196</v>
      </c>
      <c r="C64" s="10">
        <v>1</v>
      </c>
      <c r="D64" s="10">
        <v>1</v>
      </c>
      <c r="E64" s="10">
        <v>1</v>
      </c>
      <c r="F64" s="38" t="s">
        <v>275</v>
      </c>
      <c r="G64" s="97"/>
      <c r="H64" s="97"/>
      <c r="I64" s="84"/>
      <c r="W64" s="41">
        <f t="shared" si="0"/>
        <v>0</v>
      </c>
    </row>
    <row r="65" spans="1:23" ht="32.1" customHeight="1" x14ac:dyDescent="0.25">
      <c r="A65" s="5" t="s">
        <v>197</v>
      </c>
      <c r="B65" s="6" t="s">
        <v>198</v>
      </c>
      <c r="C65" s="10">
        <v>1</v>
      </c>
      <c r="D65" s="10">
        <v>0.77</v>
      </c>
      <c r="E65" s="10">
        <v>0.81620000000000004</v>
      </c>
      <c r="F65" s="43" t="s">
        <v>479</v>
      </c>
      <c r="G65" s="98"/>
      <c r="H65" s="98"/>
      <c r="I65" s="84" t="s">
        <v>476</v>
      </c>
      <c r="J65" s="41">
        <f>(D65*6)/100</f>
        <v>4.6199999999999998E-2</v>
      </c>
      <c r="K65" s="35">
        <f>D65+J65</f>
        <v>0.81620000000000004</v>
      </c>
      <c r="M65" s="41">
        <f>E65-D65</f>
        <v>4.6200000000000019E-2</v>
      </c>
      <c r="P65" s="41">
        <f t="shared" ref="P65" si="4">E65-D65</f>
        <v>4.6200000000000019E-2</v>
      </c>
      <c r="W65" s="41">
        <f t="shared" si="0"/>
        <v>0</v>
      </c>
    </row>
    <row r="66" spans="1:23" ht="32.1" customHeight="1" x14ac:dyDescent="0.25">
      <c r="A66" s="25" t="s">
        <v>199</v>
      </c>
      <c r="B66" s="23" t="s">
        <v>200</v>
      </c>
      <c r="C66" s="24">
        <v>15</v>
      </c>
      <c r="D66" s="24">
        <v>11.419999999999998</v>
      </c>
      <c r="E66" s="24">
        <f>E67+E71+E76+E80+E84+E85+E81</f>
        <v>12.091399999999998</v>
      </c>
      <c r="F66" s="39" t="s">
        <v>496</v>
      </c>
      <c r="G66" s="28" t="s">
        <v>261</v>
      </c>
      <c r="H66" s="28"/>
      <c r="I66" s="87"/>
      <c r="O66" s="35"/>
      <c r="P66" s="41">
        <f>E66-D66</f>
        <v>0.67140000000000022</v>
      </c>
      <c r="W66" s="41">
        <f t="shared" si="0"/>
        <v>-0.67140000000000022</v>
      </c>
    </row>
    <row r="67" spans="1:23" ht="32.1" customHeight="1" x14ac:dyDescent="0.25">
      <c r="A67" s="1" t="s">
        <v>113</v>
      </c>
      <c r="B67" s="2" t="s">
        <v>33</v>
      </c>
      <c r="C67" s="14">
        <v>1.75</v>
      </c>
      <c r="D67" s="14">
        <v>1.75</v>
      </c>
      <c r="E67" s="14">
        <f>E68+E69+E70</f>
        <v>1.75</v>
      </c>
      <c r="F67" s="38" t="s">
        <v>275</v>
      </c>
      <c r="G67" s="96" t="s">
        <v>261</v>
      </c>
      <c r="H67" s="96" t="s">
        <v>264</v>
      </c>
      <c r="I67" s="90"/>
      <c r="W67" s="41">
        <f t="shared" si="0"/>
        <v>0</v>
      </c>
    </row>
    <row r="68" spans="1:23" ht="32.1" customHeight="1" x14ac:dyDescent="0.25">
      <c r="A68" s="5" t="s">
        <v>114</v>
      </c>
      <c r="B68" s="6" t="s">
        <v>201</v>
      </c>
      <c r="C68" s="10">
        <v>0.25</v>
      </c>
      <c r="D68" s="10">
        <v>0.25</v>
      </c>
      <c r="E68" s="10">
        <v>0.25</v>
      </c>
      <c r="F68" s="82" t="s">
        <v>275</v>
      </c>
      <c r="G68" s="97"/>
      <c r="H68" s="97"/>
      <c r="I68" s="84"/>
      <c r="W68" s="41">
        <f t="shared" si="0"/>
        <v>0</v>
      </c>
    </row>
    <row r="69" spans="1:23" ht="32.1" customHeight="1" x14ac:dyDescent="0.25">
      <c r="A69" s="5" t="s">
        <v>115</v>
      </c>
      <c r="B69" s="6" t="s">
        <v>34</v>
      </c>
      <c r="C69" s="10">
        <v>0.75</v>
      </c>
      <c r="D69" s="10">
        <v>0.75</v>
      </c>
      <c r="E69" s="10">
        <v>0.75</v>
      </c>
      <c r="F69" s="82" t="s">
        <v>275</v>
      </c>
      <c r="G69" s="97"/>
      <c r="H69" s="97"/>
      <c r="I69" s="84"/>
      <c r="W69" s="41">
        <f t="shared" ref="W69:W132" si="5">J69-P69</f>
        <v>0</v>
      </c>
    </row>
    <row r="70" spans="1:23" ht="32.1" customHeight="1" x14ac:dyDescent="0.25">
      <c r="A70" s="5" t="s">
        <v>116</v>
      </c>
      <c r="B70" s="6" t="s">
        <v>35</v>
      </c>
      <c r="C70" s="10">
        <v>0.75</v>
      </c>
      <c r="D70" s="10">
        <v>0.75</v>
      </c>
      <c r="E70" s="10">
        <v>0.75</v>
      </c>
      <c r="F70" s="82" t="s">
        <v>275</v>
      </c>
      <c r="G70" s="98"/>
      <c r="H70" s="98"/>
      <c r="I70" s="84"/>
      <c r="W70" s="41">
        <f t="shared" si="5"/>
        <v>0</v>
      </c>
    </row>
    <row r="71" spans="1:23" ht="32.1" customHeight="1" x14ac:dyDescent="0.25">
      <c r="A71" s="1" t="s">
        <v>117</v>
      </c>
      <c r="B71" s="2" t="s">
        <v>36</v>
      </c>
      <c r="C71" s="14">
        <v>2.5</v>
      </c>
      <c r="D71" s="14">
        <v>2.09</v>
      </c>
      <c r="E71" s="14">
        <f>E72+E73+E74+E75</f>
        <v>2.1854</v>
      </c>
      <c r="F71" s="81" t="s">
        <v>492</v>
      </c>
      <c r="G71" s="16"/>
      <c r="H71" s="16"/>
      <c r="I71" s="84"/>
      <c r="W71" s="41">
        <f t="shared" si="5"/>
        <v>0</v>
      </c>
    </row>
    <row r="72" spans="1:23" ht="39.75" customHeight="1" x14ac:dyDescent="0.25">
      <c r="A72" s="5" t="s">
        <v>118</v>
      </c>
      <c r="B72" s="6" t="s">
        <v>37</v>
      </c>
      <c r="C72" s="10">
        <v>0.25</v>
      </c>
      <c r="D72" s="10">
        <v>0.25</v>
      </c>
      <c r="E72" s="10">
        <v>0.25</v>
      </c>
      <c r="F72" s="11"/>
      <c r="G72" s="11" t="s">
        <v>261</v>
      </c>
      <c r="H72" s="11" t="s">
        <v>514</v>
      </c>
      <c r="I72" s="84"/>
      <c r="W72" s="41">
        <f t="shared" si="5"/>
        <v>0</v>
      </c>
    </row>
    <row r="73" spans="1:23" ht="75.75" customHeight="1" x14ac:dyDescent="0.25">
      <c r="A73" s="5" t="s">
        <v>119</v>
      </c>
      <c r="B73" s="6" t="s">
        <v>38</v>
      </c>
      <c r="C73" s="10">
        <v>0.25</v>
      </c>
      <c r="D73" s="10">
        <v>0.25</v>
      </c>
      <c r="E73" s="10">
        <v>0.25</v>
      </c>
      <c r="F73" s="11"/>
      <c r="G73" s="11" t="s">
        <v>261</v>
      </c>
      <c r="H73" s="11" t="s">
        <v>515</v>
      </c>
      <c r="I73" s="84"/>
      <c r="W73" s="41">
        <f t="shared" si="5"/>
        <v>0</v>
      </c>
    </row>
    <row r="74" spans="1:23" ht="32.1" customHeight="1" x14ac:dyDescent="0.25">
      <c r="A74" s="5" t="s">
        <v>202</v>
      </c>
      <c r="B74" s="6" t="s">
        <v>203</v>
      </c>
      <c r="C74" s="10">
        <v>1</v>
      </c>
      <c r="D74" s="10">
        <v>0.78</v>
      </c>
      <c r="E74" s="10">
        <v>0.82679999999999998</v>
      </c>
      <c r="F74" s="43" t="s">
        <v>477</v>
      </c>
      <c r="G74" s="96" t="s">
        <v>261</v>
      </c>
      <c r="H74" s="96" t="s">
        <v>265</v>
      </c>
      <c r="I74" s="84" t="s">
        <v>476</v>
      </c>
      <c r="J74" s="41">
        <f>(D74*6)/100</f>
        <v>4.6799999999999994E-2</v>
      </c>
      <c r="K74" s="35">
        <f>D74+J74</f>
        <v>0.82679999999999998</v>
      </c>
      <c r="M74" s="41">
        <f>E74-D74</f>
        <v>4.6799999999999953E-2</v>
      </c>
      <c r="P74" s="41">
        <f t="shared" ref="P74:P75" si="6">E74-D74</f>
        <v>4.6799999999999953E-2</v>
      </c>
      <c r="W74" s="41">
        <f t="shared" si="5"/>
        <v>0</v>
      </c>
    </row>
    <row r="75" spans="1:23" ht="32.1" customHeight="1" x14ac:dyDescent="0.25">
      <c r="A75" s="5" t="s">
        <v>204</v>
      </c>
      <c r="B75" s="6" t="s">
        <v>205</v>
      </c>
      <c r="C75" s="10">
        <v>1</v>
      </c>
      <c r="D75" s="10">
        <v>0.81</v>
      </c>
      <c r="E75" s="10">
        <v>0.85860000000000003</v>
      </c>
      <c r="F75" s="43" t="s">
        <v>480</v>
      </c>
      <c r="G75" s="98"/>
      <c r="H75" s="98"/>
      <c r="I75" s="84" t="s">
        <v>476</v>
      </c>
      <c r="J75" s="41">
        <f>(D75*6)/100</f>
        <v>4.8600000000000004E-2</v>
      </c>
      <c r="K75" s="35">
        <f>D75+J75</f>
        <v>0.85860000000000003</v>
      </c>
      <c r="M75" s="41">
        <f>E75-D75</f>
        <v>4.8599999999999977E-2</v>
      </c>
      <c r="P75" s="41">
        <f t="shared" si="6"/>
        <v>4.8599999999999977E-2</v>
      </c>
      <c r="W75" s="41">
        <f t="shared" si="5"/>
        <v>0</v>
      </c>
    </row>
    <row r="76" spans="1:23" ht="32.1" customHeight="1" x14ac:dyDescent="0.25">
      <c r="A76" s="1" t="s">
        <v>120</v>
      </c>
      <c r="B76" s="2" t="s">
        <v>206</v>
      </c>
      <c r="C76" s="14">
        <v>2.75</v>
      </c>
      <c r="D76" s="14">
        <v>2.35</v>
      </c>
      <c r="E76" s="14">
        <f>E77+E78+E79</f>
        <v>2.4460000000000002</v>
      </c>
      <c r="F76" s="81" t="s">
        <v>493</v>
      </c>
      <c r="G76" s="11"/>
      <c r="H76" s="11"/>
      <c r="I76" s="84"/>
      <c r="W76" s="41">
        <f t="shared" si="5"/>
        <v>0</v>
      </c>
    </row>
    <row r="77" spans="1:23" ht="32.1" customHeight="1" x14ac:dyDescent="0.25">
      <c r="A77" s="5" t="s">
        <v>121</v>
      </c>
      <c r="B77" s="6" t="s">
        <v>207</v>
      </c>
      <c r="C77" s="10">
        <v>0.75</v>
      </c>
      <c r="D77" s="10">
        <v>0.75</v>
      </c>
      <c r="E77" s="10">
        <v>0.75</v>
      </c>
      <c r="F77" s="43" t="s">
        <v>275</v>
      </c>
      <c r="G77" s="96" t="s">
        <v>261</v>
      </c>
      <c r="H77" s="96" t="s">
        <v>265</v>
      </c>
      <c r="I77" s="84"/>
      <c r="W77" s="41">
        <f t="shared" si="5"/>
        <v>0</v>
      </c>
    </row>
    <row r="78" spans="1:23" ht="32.1" customHeight="1" x14ac:dyDescent="0.25">
      <c r="A78" s="5" t="s">
        <v>122</v>
      </c>
      <c r="B78" s="6" t="s">
        <v>208</v>
      </c>
      <c r="C78" s="10">
        <v>1</v>
      </c>
      <c r="D78" s="10">
        <v>0.76</v>
      </c>
      <c r="E78" s="10">
        <v>0.80559999999999998</v>
      </c>
      <c r="F78" s="43" t="s">
        <v>481</v>
      </c>
      <c r="G78" s="97"/>
      <c r="H78" s="97"/>
      <c r="I78" s="84" t="s">
        <v>476</v>
      </c>
      <c r="J78" s="41">
        <f>(D78*6)/100</f>
        <v>4.5600000000000002E-2</v>
      </c>
      <c r="K78" s="35">
        <f>D78+J78</f>
        <v>0.80559999999999998</v>
      </c>
      <c r="M78" s="41">
        <f>E78-D78</f>
        <v>4.5599999999999974E-2</v>
      </c>
      <c r="P78" s="41">
        <f t="shared" ref="P78:P79" si="7">E78-D78</f>
        <v>4.5599999999999974E-2</v>
      </c>
      <c r="W78" s="41">
        <f t="shared" si="5"/>
        <v>0</v>
      </c>
    </row>
    <row r="79" spans="1:23" ht="32.1" customHeight="1" x14ac:dyDescent="0.25">
      <c r="A79" s="5" t="s">
        <v>209</v>
      </c>
      <c r="B79" s="6" t="s">
        <v>210</v>
      </c>
      <c r="C79" s="10">
        <v>1</v>
      </c>
      <c r="D79" s="10">
        <v>0.84</v>
      </c>
      <c r="E79" s="10">
        <v>0.89039999999999997</v>
      </c>
      <c r="F79" s="43" t="s">
        <v>482</v>
      </c>
      <c r="G79" s="98"/>
      <c r="H79" s="98"/>
      <c r="I79" s="84" t="s">
        <v>476</v>
      </c>
      <c r="J79" s="41">
        <f>(D79*6)/100</f>
        <v>5.04E-2</v>
      </c>
      <c r="K79" s="35">
        <f>D79+J79</f>
        <v>0.89039999999999997</v>
      </c>
      <c r="M79" s="41">
        <f>E79-D79</f>
        <v>5.04E-2</v>
      </c>
      <c r="P79" s="41">
        <f t="shared" si="7"/>
        <v>5.04E-2</v>
      </c>
      <c r="W79" s="41">
        <f t="shared" si="5"/>
        <v>0</v>
      </c>
    </row>
    <row r="80" spans="1:23" ht="46.5" customHeight="1" x14ac:dyDescent="0.25">
      <c r="A80" s="1" t="s">
        <v>283</v>
      </c>
      <c r="B80" s="2" t="s">
        <v>39</v>
      </c>
      <c r="C80" s="14">
        <v>1.5</v>
      </c>
      <c r="D80" s="14">
        <v>0.5</v>
      </c>
      <c r="E80" s="14">
        <v>0.5</v>
      </c>
      <c r="F80" s="43" t="s">
        <v>275</v>
      </c>
      <c r="G80" s="11" t="s">
        <v>261</v>
      </c>
      <c r="H80" s="11" t="s">
        <v>264</v>
      </c>
      <c r="I80" s="84"/>
      <c r="W80" s="41">
        <f t="shared" si="5"/>
        <v>0</v>
      </c>
    </row>
    <row r="81" spans="1:23" ht="32.1" customHeight="1" x14ac:dyDescent="0.25">
      <c r="A81" s="1" t="s">
        <v>123</v>
      </c>
      <c r="B81" s="2" t="s">
        <v>211</v>
      </c>
      <c r="C81" s="14">
        <v>2</v>
      </c>
      <c r="D81" s="14">
        <v>1.69</v>
      </c>
      <c r="E81" s="14">
        <f>E82+E83</f>
        <v>1.7525999999999999</v>
      </c>
      <c r="F81" s="81" t="s">
        <v>494</v>
      </c>
      <c r="G81" s="11"/>
      <c r="H81" s="11"/>
      <c r="I81" s="84"/>
      <c r="W81" s="41">
        <f t="shared" si="5"/>
        <v>0</v>
      </c>
    </row>
    <row r="82" spans="1:23" ht="39.75" customHeight="1" x14ac:dyDescent="0.25">
      <c r="A82" s="5" t="s">
        <v>124</v>
      </c>
      <c r="B82" s="6" t="s">
        <v>212</v>
      </c>
      <c r="C82" s="10">
        <v>1</v>
      </c>
      <c r="D82" s="11">
        <v>0.98</v>
      </c>
      <c r="E82" s="11">
        <v>1</v>
      </c>
      <c r="F82" s="43" t="s">
        <v>297</v>
      </c>
      <c r="G82" s="96" t="s">
        <v>261</v>
      </c>
      <c r="H82" s="96" t="s">
        <v>516</v>
      </c>
      <c r="I82" s="84" t="s">
        <v>296</v>
      </c>
      <c r="J82" s="41">
        <v>0.02</v>
      </c>
      <c r="P82" s="41">
        <f>E82-D82</f>
        <v>2.0000000000000018E-2</v>
      </c>
      <c r="W82" s="41">
        <f t="shared" si="5"/>
        <v>0</v>
      </c>
    </row>
    <row r="83" spans="1:23" ht="36.75" customHeight="1" x14ac:dyDescent="0.25">
      <c r="A83" s="5" t="s">
        <v>125</v>
      </c>
      <c r="B83" s="6" t="s">
        <v>213</v>
      </c>
      <c r="C83" s="10">
        <v>1</v>
      </c>
      <c r="D83" s="10">
        <v>0.71</v>
      </c>
      <c r="E83" s="10">
        <v>0.75259999999999994</v>
      </c>
      <c r="F83" s="43" t="s">
        <v>483</v>
      </c>
      <c r="G83" s="98"/>
      <c r="H83" s="98"/>
      <c r="I83" s="84" t="s">
        <v>476</v>
      </c>
      <c r="J83" s="41">
        <f>(D83*6)/100</f>
        <v>4.2599999999999999E-2</v>
      </c>
      <c r="K83" s="35">
        <f>D83+J83</f>
        <v>0.75259999999999994</v>
      </c>
      <c r="M83" s="41">
        <f>E83-D83</f>
        <v>4.2599999999999971E-2</v>
      </c>
      <c r="P83" s="41">
        <f t="shared" ref="P83" si="8">E83-D83</f>
        <v>4.2599999999999971E-2</v>
      </c>
      <c r="W83" s="41">
        <f t="shared" si="5"/>
        <v>0</v>
      </c>
    </row>
    <row r="84" spans="1:23" ht="66" customHeight="1" x14ac:dyDescent="0.25">
      <c r="A84" s="1" t="s">
        <v>126</v>
      </c>
      <c r="B84" s="2" t="s">
        <v>214</v>
      </c>
      <c r="C84" s="14">
        <v>0.5</v>
      </c>
      <c r="D84" s="14">
        <v>0.25</v>
      </c>
      <c r="E84" s="14">
        <v>0.5</v>
      </c>
      <c r="F84" s="81" t="s">
        <v>282</v>
      </c>
      <c r="G84" s="11" t="s">
        <v>261</v>
      </c>
      <c r="H84" s="11" t="s">
        <v>517</v>
      </c>
      <c r="I84" s="26" t="s">
        <v>298</v>
      </c>
      <c r="J84" s="41">
        <v>0.25</v>
      </c>
      <c r="P84" s="41">
        <f>E84-D84</f>
        <v>0.25</v>
      </c>
      <c r="W84" s="41">
        <f t="shared" si="5"/>
        <v>0</v>
      </c>
    </row>
    <row r="85" spans="1:23" ht="32.1" customHeight="1" x14ac:dyDescent="0.25">
      <c r="A85" s="1" t="s">
        <v>127</v>
      </c>
      <c r="B85" s="2" t="s">
        <v>215</v>
      </c>
      <c r="C85" s="14">
        <v>4</v>
      </c>
      <c r="D85" s="14">
        <v>2.79</v>
      </c>
      <c r="E85" s="14">
        <f>E86+E87+E88+E89</f>
        <v>2.9573999999999998</v>
      </c>
      <c r="F85" s="81" t="s">
        <v>495</v>
      </c>
      <c r="G85" s="11"/>
      <c r="H85" s="11"/>
      <c r="I85" s="84"/>
      <c r="W85" s="41">
        <f t="shared" si="5"/>
        <v>0</v>
      </c>
    </row>
    <row r="86" spans="1:23" ht="32.1" customHeight="1" x14ac:dyDescent="0.25">
      <c r="A86" s="5" t="s">
        <v>128</v>
      </c>
      <c r="B86" s="6" t="s">
        <v>40</v>
      </c>
      <c r="C86" s="10">
        <v>1</v>
      </c>
      <c r="D86" s="10">
        <v>0.71</v>
      </c>
      <c r="E86" s="10">
        <v>0.75259999999999994</v>
      </c>
      <c r="F86" s="43" t="s">
        <v>483</v>
      </c>
      <c r="G86" s="96" t="s">
        <v>261</v>
      </c>
      <c r="H86" s="96" t="s">
        <v>265</v>
      </c>
      <c r="I86" s="102" t="s">
        <v>476</v>
      </c>
      <c r="J86" s="41">
        <f>(D86*6)/100</f>
        <v>4.2599999999999999E-2</v>
      </c>
      <c r="K86" s="35">
        <f>D86+J86</f>
        <v>0.75259999999999994</v>
      </c>
      <c r="M86" s="41">
        <f>E86-D86</f>
        <v>4.2599999999999971E-2</v>
      </c>
      <c r="P86" s="41">
        <f t="shared" ref="P86:P89" si="9">E86-D86</f>
        <v>4.2599999999999971E-2</v>
      </c>
      <c r="W86" s="41">
        <f t="shared" si="5"/>
        <v>0</v>
      </c>
    </row>
    <row r="87" spans="1:23" ht="32.1" customHeight="1" x14ac:dyDescent="0.25">
      <c r="A87" s="5" t="s">
        <v>129</v>
      </c>
      <c r="B87" s="6" t="s">
        <v>41</v>
      </c>
      <c r="C87" s="10">
        <v>1</v>
      </c>
      <c r="D87" s="10">
        <v>0.68</v>
      </c>
      <c r="E87" s="10">
        <v>0.72080000000000011</v>
      </c>
      <c r="F87" s="43" t="s">
        <v>484</v>
      </c>
      <c r="G87" s="97"/>
      <c r="H87" s="97"/>
      <c r="I87" s="103"/>
      <c r="J87" s="41">
        <f>(D87*6)/100</f>
        <v>4.0800000000000003E-2</v>
      </c>
      <c r="K87" s="35">
        <f>D87+J87</f>
        <v>0.72080000000000011</v>
      </c>
      <c r="M87" s="41">
        <f>E87-D87</f>
        <v>4.0800000000000058E-2</v>
      </c>
      <c r="P87" s="41">
        <f t="shared" si="9"/>
        <v>4.0800000000000058E-2</v>
      </c>
      <c r="W87" s="41">
        <f t="shared" si="5"/>
        <v>-5.5511151231257827E-17</v>
      </c>
    </row>
    <row r="88" spans="1:23" ht="32.1" customHeight="1" x14ac:dyDescent="0.25">
      <c r="A88" s="5" t="s">
        <v>216</v>
      </c>
      <c r="B88" s="6" t="s">
        <v>42</v>
      </c>
      <c r="C88" s="10">
        <v>1</v>
      </c>
      <c r="D88" s="10">
        <v>0.77</v>
      </c>
      <c r="E88" s="10">
        <v>0.81620000000000004</v>
      </c>
      <c r="F88" s="43" t="s">
        <v>479</v>
      </c>
      <c r="G88" s="97"/>
      <c r="H88" s="97"/>
      <c r="I88" s="103"/>
      <c r="J88" s="41">
        <f>(D88*6)/100</f>
        <v>4.6199999999999998E-2</v>
      </c>
      <c r="K88" s="35">
        <f>D88+J88</f>
        <v>0.81620000000000004</v>
      </c>
      <c r="M88" s="41">
        <f>E88-D88</f>
        <v>4.6200000000000019E-2</v>
      </c>
      <c r="P88" s="41">
        <f t="shared" si="9"/>
        <v>4.6200000000000019E-2</v>
      </c>
      <c r="W88" s="41">
        <f t="shared" si="5"/>
        <v>0</v>
      </c>
    </row>
    <row r="89" spans="1:23" ht="32.1" customHeight="1" x14ac:dyDescent="0.25">
      <c r="A89" s="5" t="s">
        <v>217</v>
      </c>
      <c r="B89" s="6" t="s">
        <v>43</v>
      </c>
      <c r="C89" s="10">
        <v>1</v>
      </c>
      <c r="D89" s="10">
        <v>0.63</v>
      </c>
      <c r="E89" s="10">
        <v>0.66779999999999995</v>
      </c>
      <c r="F89" s="43" t="s">
        <v>485</v>
      </c>
      <c r="G89" s="98"/>
      <c r="H89" s="98"/>
      <c r="I89" s="104"/>
      <c r="J89" s="41">
        <f>(D89*6)/100</f>
        <v>3.78E-2</v>
      </c>
      <c r="K89" s="35">
        <f>D89+J89</f>
        <v>0.66779999999999995</v>
      </c>
      <c r="M89" s="41">
        <f>E89-D89</f>
        <v>3.7799999999999945E-2</v>
      </c>
      <c r="P89" s="41">
        <f t="shared" si="9"/>
        <v>3.7799999999999945E-2</v>
      </c>
      <c r="W89" s="41">
        <f t="shared" si="5"/>
        <v>5.5511151231257827E-17</v>
      </c>
    </row>
    <row r="90" spans="1:23" ht="32.1" customHeight="1" x14ac:dyDescent="0.25">
      <c r="A90" s="25" t="s">
        <v>162</v>
      </c>
      <c r="B90" s="23" t="s">
        <v>44</v>
      </c>
      <c r="C90" s="24">
        <v>12</v>
      </c>
      <c r="D90" s="24">
        <v>9.58</v>
      </c>
      <c r="E90" s="24">
        <f>E91+E96+E102</f>
        <v>9.4589999999999996</v>
      </c>
      <c r="F90" s="39" t="s">
        <v>499</v>
      </c>
      <c r="G90" s="28" t="s">
        <v>270</v>
      </c>
      <c r="H90" s="28"/>
      <c r="I90" s="87"/>
      <c r="P90" s="41">
        <f>E90-D90</f>
        <v>-0.12100000000000044</v>
      </c>
      <c r="W90" s="41">
        <f t="shared" si="5"/>
        <v>0.12100000000000044</v>
      </c>
    </row>
    <row r="91" spans="1:23" ht="32.1" customHeight="1" x14ac:dyDescent="0.25">
      <c r="A91" s="1" t="s">
        <v>130</v>
      </c>
      <c r="B91" s="2" t="s">
        <v>45</v>
      </c>
      <c r="C91" s="14">
        <v>4</v>
      </c>
      <c r="D91" s="14">
        <v>3.5300000000000002</v>
      </c>
      <c r="E91" s="14">
        <f>SUM(E92:E95)</f>
        <v>3.6801999999999997</v>
      </c>
      <c r="F91" s="81" t="s">
        <v>497</v>
      </c>
      <c r="G91" s="11"/>
      <c r="H91" s="11"/>
      <c r="I91" s="84"/>
      <c r="W91" s="41">
        <f t="shared" si="5"/>
        <v>0</v>
      </c>
    </row>
    <row r="92" spans="1:23" ht="43.5" customHeight="1" x14ac:dyDescent="0.25">
      <c r="A92" s="5" t="s">
        <v>131</v>
      </c>
      <c r="B92" s="6" t="s">
        <v>46</v>
      </c>
      <c r="C92" s="10">
        <v>1</v>
      </c>
      <c r="D92" s="10">
        <v>0.89</v>
      </c>
      <c r="E92" s="10">
        <v>1</v>
      </c>
      <c r="F92" s="11" t="s">
        <v>299</v>
      </c>
      <c r="G92" s="11" t="s">
        <v>273</v>
      </c>
      <c r="H92" s="11" t="s">
        <v>527</v>
      </c>
      <c r="I92" s="84" t="s">
        <v>529</v>
      </c>
      <c r="J92" s="41">
        <v>0.11</v>
      </c>
      <c r="P92" s="41">
        <f>E92-D92</f>
        <v>0.10999999999999999</v>
      </c>
      <c r="W92" s="41">
        <f t="shared" si="5"/>
        <v>0</v>
      </c>
    </row>
    <row r="93" spans="1:23" ht="32.1" customHeight="1" x14ac:dyDescent="0.25">
      <c r="A93" s="5" t="s">
        <v>132</v>
      </c>
      <c r="B93" s="6" t="s">
        <v>47</v>
      </c>
      <c r="C93" s="10">
        <v>1</v>
      </c>
      <c r="D93" s="10">
        <v>1</v>
      </c>
      <c r="E93" s="10">
        <v>1</v>
      </c>
      <c r="F93" s="43" t="s">
        <v>275</v>
      </c>
      <c r="G93" s="96" t="s">
        <v>270</v>
      </c>
      <c r="H93" s="96" t="s">
        <v>441</v>
      </c>
      <c r="I93" s="84"/>
      <c r="W93" s="41">
        <f t="shared" si="5"/>
        <v>0</v>
      </c>
    </row>
    <row r="94" spans="1:23" ht="32.1" customHeight="1" x14ac:dyDescent="0.25">
      <c r="A94" s="5" t="s">
        <v>133</v>
      </c>
      <c r="B94" s="6" t="s">
        <v>218</v>
      </c>
      <c r="C94" s="10">
        <v>1</v>
      </c>
      <c r="D94" s="10">
        <v>0.97</v>
      </c>
      <c r="E94" s="10">
        <v>0.97</v>
      </c>
      <c r="F94" s="43" t="s">
        <v>275</v>
      </c>
      <c r="G94" s="97"/>
      <c r="H94" s="97"/>
      <c r="I94" s="84"/>
      <c r="W94" s="41">
        <f t="shared" si="5"/>
        <v>0</v>
      </c>
    </row>
    <row r="95" spans="1:23" ht="32.1" customHeight="1" x14ac:dyDescent="0.25">
      <c r="A95" s="5" t="s">
        <v>219</v>
      </c>
      <c r="B95" s="6" t="s">
        <v>56</v>
      </c>
      <c r="C95" s="10">
        <v>1</v>
      </c>
      <c r="D95" s="10">
        <v>0.67</v>
      </c>
      <c r="E95" s="10">
        <v>0.71020000000000005</v>
      </c>
      <c r="F95" s="43" t="s">
        <v>486</v>
      </c>
      <c r="G95" s="98"/>
      <c r="H95" s="98"/>
      <c r="I95" s="84" t="s">
        <v>476</v>
      </c>
      <c r="J95" s="41">
        <f>(D95*6)/100</f>
        <v>4.0200000000000007E-2</v>
      </c>
      <c r="K95" s="35">
        <f>D95+J95</f>
        <v>0.71020000000000005</v>
      </c>
      <c r="M95" s="41">
        <f>E95-D95</f>
        <v>4.0200000000000014E-2</v>
      </c>
      <c r="P95" s="41">
        <f t="shared" ref="P95" si="10">E95-D95</f>
        <v>4.0200000000000014E-2</v>
      </c>
      <c r="W95" s="41">
        <f t="shared" si="5"/>
        <v>0</v>
      </c>
    </row>
    <row r="96" spans="1:23" ht="32.1" customHeight="1" x14ac:dyDescent="0.25">
      <c r="A96" s="1" t="s">
        <v>134</v>
      </c>
      <c r="B96" s="2" t="s">
        <v>48</v>
      </c>
      <c r="C96" s="14">
        <v>4</v>
      </c>
      <c r="D96" s="14">
        <v>3.42</v>
      </c>
      <c r="E96" s="14">
        <f>SUM(E97:E101)</f>
        <v>3.5051999999999999</v>
      </c>
      <c r="F96" s="81" t="s">
        <v>277</v>
      </c>
      <c r="G96" s="11"/>
      <c r="H96" s="11"/>
      <c r="I96" s="84"/>
      <c r="W96" s="41">
        <f t="shared" si="5"/>
        <v>0</v>
      </c>
    </row>
    <row r="97" spans="1:23" ht="41.25" customHeight="1" x14ac:dyDescent="0.25">
      <c r="A97" s="5" t="s">
        <v>135</v>
      </c>
      <c r="B97" s="6" t="s">
        <v>49</v>
      </c>
      <c r="C97" s="10">
        <v>0.25</v>
      </c>
      <c r="D97" s="10">
        <v>0.25</v>
      </c>
      <c r="E97" s="10">
        <v>0.25</v>
      </c>
      <c r="F97" s="43" t="s">
        <v>275</v>
      </c>
      <c r="G97" s="96" t="s">
        <v>270</v>
      </c>
      <c r="H97" s="96" t="s">
        <v>441</v>
      </c>
      <c r="I97" s="84"/>
      <c r="W97" s="41">
        <f t="shared" si="5"/>
        <v>0</v>
      </c>
    </row>
    <row r="98" spans="1:23" ht="32.1" customHeight="1" x14ac:dyDescent="0.25">
      <c r="A98" s="5" t="s">
        <v>136</v>
      </c>
      <c r="B98" s="6" t="s">
        <v>220</v>
      </c>
      <c r="C98" s="10">
        <v>1</v>
      </c>
      <c r="D98" s="10">
        <v>1</v>
      </c>
      <c r="E98" s="10">
        <v>1</v>
      </c>
      <c r="F98" s="43" t="s">
        <v>275</v>
      </c>
      <c r="G98" s="97"/>
      <c r="H98" s="97"/>
      <c r="I98" s="84"/>
      <c r="W98" s="41">
        <f t="shared" si="5"/>
        <v>0</v>
      </c>
    </row>
    <row r="99" spans="1:23" ht="32.1" customHeight="1" x14ac:dyDescent="0.25">
      <c r="A99" s="5" t="s">
        <v>137</v>
      </c>
      <c r="B99" s="6" t="s">
        <v>50</v>
      </c>
      <c r="C99" s="10">
        <v>0.75</v>
      </c>
      <c r="D99" s="10">
        <v>0.75</v>
      </c>
      <c r="E99" s="10">
        <v>0.75</v>
      </c>
      <c r="F99" s="43" t="s">
        <v>275</v>
      </c>
      <c r="G99" s="97"/>
      <c r="H99" s="97"/>
      <c r="I99" s="84"/>
      <c r="W99" s="41">
        <f t="shared" si="5"/>
        <v>0</v>
      </c>
    </row>
    <row r="100" spans="1:23" ht="32.1" customHeight="1" x14ac:dyDescent="0.25">
      <c r="A100" s="5" t="s">
        <v>138</v>
      </c>
      <c r="B100" s="6" t="s">
        <v>54</v>
      </c>
      <c r="C100" s="10">
        <v>1</v>
      </c>
      <c r="D100" s="10">
        <v>0.7</v>
      </c>
      <c r="E100" s="10">
        <v>0.74199999999999999</v>
      </c>
      <c r="F100" s="43" t="s">
        <v>487</v>
      </c>
      <c r="G100" s="97"/>
      <c r="H100" s="97"/>
      <c r="I100" s="84" t="s">
        <v>476</v>
      </c>
      <c r="J100" s="41">
        <f>(D100*6)/100</f>
        <v>4.1999999999999996E-2</v>
      </c>
      <c r="K100" s="35">
        <f>D100+J100</f>
        <v>0.74199999999999999</v>
      </c>
      <c r="M100" s="41">
        <f>E100-D100</f>
        <v>4.2000000000000037E-2</v>
      </c>
      <c r="P100" s="41">
        <f t="shared" ref="P100:P101" si="11">E100-D100</f>
        <v>4.2000000000000037E-2</v>
      </c>
      <c r="W100" s="41">
        <f t="shared" si="5"/>
        <v>0</v>
      </c>
    </row>
    <row r="101" spans="1:23" ht="32.1" customHeight="1" x14ac:dyDescent="0.25">
      <c r="A101" s="5" t="s">
        <v>221</v>
      </c>
      <c r="B101" s="6" t="s">
        <v>55</v>
      </c>
      <c r="C101" s="10">
        <v>1</v>
      </c>
      <c r="D101" s="10">
        <v>0.72</v>
      </c>
      <c r="E101" s="10">
        <v>0.76319999999999999</v>
      </c>
      <c r="F101" s="43" t="s">
        <v>488</v>
      </c>
      <c r="G101" s="98"/>
      <c r="H101" s="98"/>
      <c r="I101" s="84" t="s">
        <v>476</v>
      </c>
      <c r="J101" s="41">
        <f>(D101*6)/100</f>
        <v>4.3200000000000002E-2</v>
      </c>
      <c r="K101" s="35">
        <f>D101+J101</f>
        <v>0.76319999999999999</v>
      </c>
      <c r="M101" s="41">
        <f>E101-D101</f>
        <v>4.3200000000000016E-2</v>
      </c>
      <c r="P101" s="41">
        <f t="shared" si="11"/>
        <v>4.3200000000000016E-2</v>
      </c>
      <c r="W101" s="41">
        <f t="shared" si="5"/>
        <v>0</v>
      </c>
    </row>
    <row r="102" spans="1:23" ht="32.1" customHeight="1" x14ac:dyDescent="0.25">
      <c r="A102" s="1" t="s">
        <v>139</v>
      </c>
      <c r="B102" s="2" t="s">
        <v>222</v>
      </c>
      <c r="C102" s="14">
        <v>4</v>
      </c>
      <c r="D102" s="14">
        <v>2.63</v>
      </c>
      <c r="E102" s="14">
        <f>SUM(E103:E107)</f>
        <v>2.2736000000000001</v>
      </c>
      <c r="F102" s="81" t="s">
        <v>498</v>
      </c>
      <c r="G102" s="11"/>
      <c r="H102" s="11"/>
      <c r="I102" s="84"/>
      <c r="W102" s="41">
        <f t="shared" si="5"/>
        <v>0</v>
      </c>
    </row>
    <row r="103" spans="1:23" ht="32.1" customHeight="1" x14ac:dyDescent="0.25">
      <c r="A103" s="5" t="s">
        <v>140</v>
      </c>
      <c r="B103" s="6" t="s">
        <v>51</v>
      </c>
      <c r="C103" s="10">
        <v>0.25</v>
      </c>
      <c r="D103" s="10">
        <v>0.25</v>
      </c>
      <c r="E103" s="10">
        <v>0.25</v>
      </c>
      <c r="F103" s="43" t="s">
        <v>275</v>
      </c>
      <c r="G103" s="11" t="s">
        <v>270</v>
      </c>
      <c r="H103" s="11" t="s">
        <v>518</v>
      </c>
      <c r="I103" s="84" t="s">
        <v>284</v>
      </c>
      <c r="W103" s="41">
        <f t="shared" si="5"/>
        <v>0</v>
      </c>
    </row>
    <row r="104" spans="1:23" ht="74.25" customHeight="1" x14ac:dyDescent="0.25">
      <c r="A104" s="5" t="s">
        <v>141</v>
      </c>
      <c r="B104" s="6" t="s">
        <v>52</v>
      </c>
      <c r="C104" s="14">
        <v>0.75</v>
      </c>
      <c r="D104" s="14">
        <v>0.5</v>
      </c>
      <c r="E104" s="14">
        <v>0</v>
      </c>
      <c r="F104" s="95" t="s">
        <v>300</v>
      </c>
      <c r="G104" s="99" t="s">
        <v>270</v>
      </c>
      <c r="H104" s="99" t="s">
        <v>264</v>
      </c>
      <c r="I104" s="91" t="s">
        <v>459</v>
      </c>
      <c r="J104" s="41">
        <v>-0.5</v>
      </c>
      <c r="P104" s="41">
        <f>E104-D104</f>
        <v>-0.5</v>
      </c>
      <c r="W104" s="41">
        <f t="shared" si="5"/>
        <v>0</v>
      </c>
    </row>
    <row r="105" spans="1:23" ht="36.75" customHeight="1" x14ac:dyDescent="0.25">
      <c r="A105" s="5" t="s">
        <v>142</v>
      </c>
      <c r="B105" s="6" t="s">
        <v>53</v>
      </c>
      <c r="C105" s="10">
        <v>1</v>
      </c>
      <c r="D105" s="10">
        <v>1</v>
      </c>
      <c r="E105" s="10">
        <v>1</v>
      </c>
      <c r="F105" s="43" t="s">
        <v>275</v>
      </c>
      <c r="G105" s="100"/>
      <c r="H105" s="100"/>
      <c r="I105" s="84"/>
      <c r="W105" s="41">
        <f t="shared" si="5"/>
        <v>0</v>
      </c>
    </row>
    <row r="106" spans="1:23" ht="34.5" customHeight="1" x14ac:dyDescent="0.25">
      <c r="A106" s="5" t="s">
        <v>143</v>
      </c>
      <c r="B106" s="6" t="s">
        <v>223</v>
      </c>
      <c r="C106" s="10">
        <v>1</v>
      </c>
      <c r="D106" s="10">
        <v>0.22</v>
      </c>
      <c r="E106" s="10">
        <v>0.32400000000000001</v>
      </c>
      <c r="F106" s="43" t="s">
        <v>500</v>
      </c>
      <c r="G106" s="100"/>
      <c r="H106" s="100"/>
      <c r="I106" s="84" t="s">
        <v>525</v>
      </c>
      <c r="J106" s="41">
        <v>0.104</v>
      </c>
      <c r="M106" s="41">
        <f>E106-D106</f>
        <v>0.10400000000000001</v>
      </c>
      <c r="W106" s="41">
        <f t="shared" si="5"/>
        <v>0.104</v>
      </c>
    </row>
    <row r="107" spans="1:23" ht="32.1" customHeight="1" x14ac:dyDescent="0.25">
      <c r="A107" s="5" t="s">
        <v>224</v>
      </c>
      <c r="B107" s="6" t="s">
        <v>225</v>
      </c>
      <c r="C107" s="10">
        <v>1</v>
      </c>
      <c r="D107" s="10">
        <v>0.66</v>
      </c>
      <c r="E107" s="10">
        <v>0.6996</v>
      </c>
      <c r="F107" s="43" t="s">
        <v>489</v>
      </c>
      <c r="G107" s="101"/>
      <c r="H107" s="101"/>
      <c r="I107" s="84" t="s">
        <v>476</v>
      </c>
      <c r="J107" s="41">
        <f>(D107*6)/100</f>
        <v>3.9599999999999996E-2</v>
      </c>
      <c r="K107" s="35">
        <f>D107+J107</f>
        <v>0.6996</v>
      </c>
      <c r="M107" s="41">
        <f>E107-D107</f>
        <v>3.9599999999999969E-2</v>
      </c>
      <c r="P107" s="41">
        <f t="shared" ref="P107" si="12">E107-D107</f>
        <v>3.9599999999999969E-2</v>
      </c>
      <c r="W107" s="41">
        <f t="shared" si="5"/>
        <v>0</v>
      </c>
    </row>
    <row r="108" spans="1:23" ht="32.1" customHeight="1" x14ac:dyDescent="0.25">
      <c r="A108" s="25" t="s">
        <v>226</v>
      </c>
      <c r="B108" s="23" t="s">
        <v>227</v>
      </c>
      <c r="C108" s="24">
        <v>13.5</v>
      </c>
      <c r="D108" s="24">
        <v>9.1940000000000008</v>
      </c>
      <c r="E108" s="24">
        <f>E109+E114+E118</f>
        <v>11.0662</v>
      </c>
      <c r="F108" s="39" t="s">
        <v>535</v>
      </c>
      <c r="G108" s="28" t="s">
        <v>271</v>
      </c>
      <c r="H108" s="28"/>
      <c r="I108" s="87"/>
      <c r="P108" s="41">
        <f>E108-D108</f>
        <v>1.8721999999999994</v>
      </c>
      <c r="W108" s="41">
        <f t="shared" si="5"/>
        <v>-1.8721999999999994</v>
      </c>
    </row>
    <row r="109" spans="1:23" ht="32.1" customHeight="1" x14ac:dyDescent="0.25">
      <c r="A109" s="1" t="s">
        <v>144</v>
      </c>
      <c r="B109" s="2" t="s">
        <v>228</v>
      </c>
      <c r="C109" s="14">
        <v>3.5</v>
      </c>
      <c r="D109" s="14">
        <v>2.214</v>
      </c>
      <c r="E109" s="14">
        <f>E110+E111+E112+E113</f>
        <v>3</v>
      </c>
      <c r="F109" s="81" t="s">
        <v>301</v>
      </c>
      <c r="G109" s="11"/>
      <c r="H109" s="11"/>
      <c r="I109" s="84"/>
      <c r="W109" s="41">
        <f t="shared" si="5"/>
        <v>0</v>
      </c>
    </row>
    <row r="110" spans="1:23" ht="32.1" customHeight="1" x14ac:dyDescent="0.25">
      <c r="A110" s="5" t="s">
        <v>145</v>
      </c>
      <c r="B110" s="6" t="s">
        <v>229</v>
      </c>
      <c r="C110" s="10">
        <v>0.5</v>
      </c>
      <c r="D110" s="10">
        <v>0.5</v>
      </c>
      <c r="E110" s="10">
        <v>0.5</v>
      </c>
      <c r="F110" s="43" t="s">
        <v>275</v>
      </c>
      <c r="G110" s="96" t="s">
        <v>271</v>
      </c>
      <c r="H110" s="96" t="s">
        <v>519</v>
      </c>
      <c r="I110" s="84"/>
      <c r="W110" s="41">
        <f t="shared" si="5"/>
        <v>0</v>
      </c>
    </row>
    <row r="111" spans="1:23" ht="39" customHeight="1" x14ac:dyDescent="0.25">
      <c r="A111" s="5" t="s">
        <v>146</v>
      </c>
      <c r="B111" s="6" t="s">
        <v>230</v>
      </c>
      <c r="C111" s="10">
        <v>1</v>
      </c>
      <c r="D111" s="10">
        <v>0.5</v>
      </c>
      <c r="E111" s="10">
        <v>0.5</v>
      </c>
      <c r="F111" s="43" t="s">
        <v>275</v>
      </c>
      <c r="G111" s="97"/>
      <c r="H111" s="97"/>
      <c r="I111" s="84" t="s">
        <v>530</v>
      </c>
      <c r="W111" s="41">
        <f t="shared" si="5"/>
        <v>0</v>
      </c>
    </row>
    <row r="112" spans="1:23" ht="42.75" customHeight="1" x14ac:dyDescent="0.25">
      <c r="A112" s="5" t="s">
        <v>147</v>
      </c>
      <c r="B112" s="6" t="s">
        <v>231</v>
      </c>
      <c r="C112" s="10">
        <v>1</v>
      </c>
      <c r="D112" s="11">
        <v>0.54400000000000004</v>
      </c>
      <c r="E112" s="11">
        <v>1</v>
      </c>
      <c r="F112" s="43" t="s">
        <v>502</v>
      </c>
      <c r="G112" s="97"/>
      <c r="H112" s="97"/>
      <c r="I112" s="84" t="s">
        <v>285</v>
      </c>
      <c r="J112" s="41">
        <v>0.45600000000000002</v>
      </c>
      <c r="P112" s="41">
        <f>E112-D112</f>
        <v>0.45599999999999996</v>
      </c>
      <c r="W112" s="41">
        <f t="shared" si="5"/>
        <v>0</v>
      </c>
    </row>
    <row r="113" spans="1:23" ht="44.25" customHeight="1" x14ac:dyDescent="0.25">
      <c r="A113" s="5" t="s">
        <v>148</v>
      </c>
      <c r="B113" s="6" t="s">
        <v>232</v>
      </c>
      <c r="C113" s="10">
        <v>1</v>
      </c>
      <c r="D113" s="11">
        <v>0.67</v>
      </c>
      <c r="E113" s="11">
        <v>1</v>
      </c>
      <c r="F113" s="43" t="s">
        <v>286</v>
      </c>
      <c r="G113" s="98"/>
      <c r="H113" s="98"/>
      <c r="I113" s="26" t="s">
        <v>287</v>
      </c>
      <c r="J113" s="41">
        <v>0.33</v>
      </c>
      <c r="P113" s="41">
        <f>E113-D113</f>
        <v>0.32999999999999996</v>
      </c>
      <c r="W113" s="41">
        <f t="shared" si="5"/>
        <v>0</v>
      </c>
    </row>
    <row r="114" spans="1:23" ht="32.1" customHeight="1" x14ac:dyDescent="0.25">
      <c r="A114" s="1" t="s">
        <v>149</v>
      </c>
      <c r="B114" s="2" t="s">
        <v>233</v>
      </c>
      <c r="C114" s="14">
        <v>3</v>
      </c>
      <c r="D114" s="14">
        <v>3</v>
      </c>
      <c r="E114" s="14">
        <f>E115+E116+E117</f>
        <v>3</v>
      </c>
      <c r="F114" s="11"/>
      <c r="G114" s="11"/>
      <c r="H114" s="11"/>
      <c r="I114" s="84"/>
      <c r="W114" s="41">
        <f t="shared" si="5"/>
        <v>0</v>
      </c>
    </row>
    <row r="115" spans="1:23" ht="32.1" customHeight="1" x14ac:dyDescent="0.25">
      <c r="A115" s="5" t="s">
        <v>150</v>
      </c>
      <c r="B115" s="6" t="s">
        <v>234</v>
      </c>
      <c r="C115" s="10">
        <v>0.5</v>
      </c>
      <c r="D115" s="10">
        <v>0.5</v>
      </c>
      <c r="E115" s="10">
        <v>0.5</v>
      </c>
      <c r="F115" s="43" t="s">
        <v>275</v>
      </c>
      <c r="G115" s="96" t="s">
        <v>521</v>
      </c>
      <c r="H115" s="96" t="s">
        <v>441</v>
      </c>
      <c r="I115" s="84"/>
      <c r="W115" s="41">
        <f t="shared" si="5"/>
        <v>0</v>
      </c>
    </row>
    <row r="116" spans="1:23" ht="32.1" customHeight="1" x14ac:dyDescent="0.25">
      <c r="A116" s="5" t="s">
        <v>151</v>
      </c>
      <c r="B116" s="6" t="s">
        <v>57</v>
      </c>
      <c r="C116" s="10">
        <v>1</v>
      </c>
      <c r="D116" s="12">
        <v>1</v>
      </c>
      <c r="E116" s="12">
        <v>1</v>
      </c>
      <c r="F116" s="43" t="s">
        <v>275</v>
      </c>
      <c r="G116" s="98"/>
      <c r="H116" s="98"/>
      <c r="I116" s="84"/>
      <c r="W116" s="41">
        <f t="shared" si="5"/>
        <v>0</v>
      </c>
    </row>
    <row r="117" spans="1:23" ht="61.5" customHeight="1" x14ac:dyDescent="0.25">
      <c r="A117" s="5" t="s">
        <v>235</v>
      </c>
      <c r="B117" s="6" t="s">
        <v>236</v>
      </c>
      <c r="C117" s="10">
        <v>1.5</v>
      </c>
      <c r="D117" s="11">
        <v>1.5</v>
      </c>
      <c r="E117" s="11">
        <v>1.5</v>
      </c>
      <c r="F117" s="43" t="s">
        <v>275</v>
      </c>
      <c r="G117" s="11" t="s">
        <v>262</v>
      </c>
      <c r="H117" s="11" t="s">
        <v>520</v>
      </c>
      <c r="I117" s="84"/>
      <c r="W117" s="41">
        <f t="shared" si="5"/>
        <v>0</v>
      </c>
    </row>
    <row r="118" spans="1:23" ht="32.1" customHeight="1" x14ac:dyDescent="0.25">
      <c r="A118" s="1" t="s">
        <v>152</v>
      </c>
      <c r="B118" s="2" t="s">
        <v>237</v>
      </c>
      <c r="C118" s="14">
        <v>7</v>
      </c>
      <c r="D118" s="14">
        <v>3.98</v>
      </c>
      <c r="E118" s="14">
        <f>E119+E120+E121+E122+E123+E124+E125</f>
        <v>5.0662000000000003</v>
      </c>
      <c r="F118" s="81" t="s">
        <v>501</v>
      </c>
      <c r="G118" s="11"/>
      <c r="H118" s="11"/>
      <c r="I118" s="84"/>
      <c r="W118" s="41">
        <f t="shared" si="5"/>
        <v>0</v>
      </c>
    </row>
    <row r="119" spans="1:23" ht="32.1" customHeight="1" x14ac:dyDescent="0.25">
      <c r="A119" s="5" t="s">
        <v>153</v>
      </c>
      <c r="B119" s="6" t="s">
        <v>238</v>
      </c>
      <c r="C119" s="10">
        <v>0.5</v>
      </c>
      <c r="D119" s="10">
        <v>0.25</v>
      </c>
      <c r="E119" s="10">
        <v>0.5</v>
      </c>
      <c r="F119" s="43" t="s">
        <v>282</v>
      </c>
      <c r="G119" s="11" t="s">
        <v>262</v>
      </c>
      <c r="H119" s="11" t="s">
        <v>262</v>
      </c>
      <c r="I119" s="84" t="s">
        <v>288</v>
      </c>
      <c r="J119" s="41">
        <v>0.25</v>
      </c>
      <c r="P119" s="41">
        <f>E119-D119</f>
        <v>0.25</v>
      </c>
      <c r="W119" s="41">
        <f t="shared" si="5"/>
        <v>0</v>
      </c>
    </row>
    <row r="120" spans="1:23" ht="54.75" customHeight="1" x14ac:dyDescent="0.25">
      <c r="A120" s="5" t="s">
        <v>154</v>
      </c>
      <c r="B120" s="6" t="s">
        <v>239</v>
      </c>
      <c r="C120" s="10">
        <v>1</v>
      </c>
      <c r="D120" s="10">
        <v>0.77</v>
      </c>
      <c r="E120" s="10">
        <v>0.81620000000000004</v>
      </c>
      <c r="F120" s="43" t="s">
        <v>479</v>
      </c>
      <c r="G120" s="11" t="s">
        <v>262</v>
      </c>
      <c r="H120" s="11" t="s">
        <v>522</v>
      </c>
      <c r="I120" s="84" t="s">
        <v>476</v>
      </c>
      <c r="J120" s="41">
        <f>(D120*6)/100</f>
        <v>4.6199999999999998E-2</v>
      </c>
      <c r="K120" s="35">
        <f>D120+J120</f>
        <v>0.81620000000000004</v>
      </c>
      <c r="M120" s="41">
        <f>E120-D120</f>
        <v>4.6200000000000019E-2</v>
      </c>
      <c r="P120" s="41">
        <f>E120-D120</f>
        <v>4.6200000000000019E-2</v>
      </c>
      <c r="W120" s="41">
        <f t="shared" si="5"/>
        <v>0</v>
      </c>
    </row>
    <row r="121" spans="1:23" ht="56.25" customHeight="1" x14ac:dyDescent="0.25">
      <c r="A121" s="5" t="s">
        <v>155</v>
      </c>
      <c r="B121" s="6" t="s">
        <v>240</v>
      </c>
      <c r="C121" s="10">
        <v>1</v>
      </c>
      <c r="D121" s="10">
        <v>1</v>
      </c>
      <c r="E121" s="10">
        <v>1</v>
      </c>
      <c r="F121" s="43" t="s">
        <v>275</v>
      </c>
      <c r="G121" s="11" t="s">
        <v>272</v>
      </c>
      <c r="H121" s="11" t="s">
        <v>519</v>
      </c>
      <c r="I121" s="84"/>
      <c r="W121" s="41">
        <f t="shared" si="5"/>
        <v>0</v>
      </c>
    </row>
    <row r="122" spans="1:23" ht="69.75" customHeight="1" x14ac:dyDescent="0.25">
      <c r="A122" s="5" t="s">
        <v>241</v>
      </c>
      <c r="B122" s="6" t="s">
        <v>242</v>
      </c>
      <c r="C122" s="10">
        <v>1</v>
      </c>
      <c r="D122" s="10">
        <v>0</v>
      </c>
      <c r="E122" s="10">
        <v>0.5</v>
      </c>
      <c r="F122" s="43" t="s">
        <v>532</v>
      </c>
      <c r="G122" s="96" t="s">
        <v>272</v>
      </c>
      <c r="H122" s="96" t="s">
        <v>441</v>
      </c>
      <c r="I122" s="84" t="s">
        <v>531</v>
      </c>
      <c r="J122" s="41">
        <v>0.5</v>
      </c>
      <c r="W122" s="41">
        <f t="shared" si="5"/>
        <v>0.5</v>
      </c>
    </row>
    <row r="123" spans="1:23" ht="32.1" customHeight="1" x14ac:dyDescent="0.25">
      <c r="A123" s="5" t="s">
        <v>243</v>
      </c>
      <c r="B123" s="6" t="s">
        <v>244</v>
      </c>
      <c r="C123" s="10">
        <v>0.5</v>
      </c>
      <c r="D123" s="10">
        <v>0.5</v>
      </c>
      <c r="E123" s="10">
        <v>0.5</v>
      </c>
      <c r="F123" s="43" t="s">
        <v>275</v>
      </c>
      <c r="G123" s="97"/>
      <c r="H123" s="97"/>
      <c r="I123" s="84"/>
      <c r="W123" s="41">
        <f t="shared" si="5"/>
        <v>0</v>
      </c>
    </row>
    <row r="124" spans="1:23" ht="48" customHeight="1" x14ac:dyDescent="0.25">
      <c r="A124" s="5" t="s">
        <v>245</v>
      </c>
      <c r="B124" s="6" t="s">
        <v>246</v>
      </c>
      <c r="C124" s="10">
        <v>1.5</v>
      </c>
      <c r="D124" s="10">
        <v>1.04</v>
      </c>
      <c r="E124" s="10">
        <v>1.2</v>
      </c>
      <c r="F124" s="43" t="s">
        <v>302</v>
      </c>
      <c r="G124" s="97"/>
      <c r="H124" s="97"/>
      <c r="I124" s="84" t="s">
        <v>289</v>
      </c>
      <c r="J124" s="41">
        <v>0.16</v>
      </c>
      <c r="P124" s="41">
        <f>E124-D124</f>
        <v>0.15999999999999992</v>
      </c>
      <c r="W124" s="41">
        <f t="shared" si="5"/>
        <v>0</v>
      </c>
    </row>
    <row r="125" spans="1:23" ht="112.5" customHeight="1" x14ac:dyDescent="0.25">
      <c r="A125" s="5" t="s">
        <v>247</v>
      </c>
      <c r="B125" s="6" t="s">
        <v>248</v>
      </c>
      <c r="C125" s="10">
        <v>1.5</v>
      </c>
      <c r="D125" s="10">
        <v>0.42</v>
      </c>
      <c r="E125" s="10">
        <v>0.55000000000000004</v>
      </c>
      <c r="F125" s="43" t="s">
        <v>290</v>
      </c>
      <c r="G125" s="98"/>
      <c r="H125" s="98"/>
      <c r="I125" s="44" t="s">
        <v>291</v>
      </c>
      <c r="J125" s="41">
        <v>0.13</v>
      </c>
      <c r="P125" s="41">
        <f>E125-D125</f>
        <v>0.13000000000000006</v>
      </c>
      <c r="W125" s="41">
        <f t="shared" si="5"/>
        <v>0</v>
      </c>
    </row>
    <row r="126" spans="1:23" ht="32.1" customHeight="1" x14ac:dyDescent="0.25">
      <c r="A126" s="25" t="s">
        <v>249</v>
      </c>
      <c r="B126" s="23" t="s">
        <v>250</v>
      </c>
      <c r="C126" s="24">
        <v>16.5</v>
      </c>
      <c r="D126" s="24">
        <v>10.95</v>
      </c>
      <c r="E126" s="24">
        <f>E127+E128+E129+E133+E134</f>
        <v>13.433299999999999</v>
      </c>
      <c r="F126" s="39" t="s">
        <v>536</v>
      </c>
      <c r="G126" s="28" t="s">
        <v>490</v>
      </c>
      <c r="H126" s="28"/>
      <c r="I126" s="87"/>
      <c r="P126" s="41">
        <f>E126-D126</f>
        <v>2.4832999999999998</v>
      </c>
      <c r="W126" s="41">
        <f t="shared" si="5"/>
        <v>-2.4832999999999998</v>
      </c>
    </row>
    <row r="127" spans="1:23" s="31" customFormat="1" ht="46.5" customHeight="1" x14ac:dyDescent="0.25">
      <c r="A127" s="1" t="s">
        <v>156</v>
      </c>
      <c r="B127" s="2" t="s">
        <v>251</v>
      </c>
      <c r="C127" s="14">
        <v>10</v>
      </c>
      <c r="D127" s="14">
        <v>7.64</v>
      </c>
      <c r="E127" s="14">
        <v>8.1</v>
      </c>
      <c r="F127" s="95" t="s">
        <v>464</v>
      </c>
      <c r="G127" s="10" t="s">
        <v>261</v>
      </c>
      <c r="H127" s="10" t="s">
        <v>523</v>
      </c>
      <c r="I127" s="91" t="s">
        <v>463</v>
      </c>
      <c r="J127" s="42">
        <f>E127-D127</f>
        <v>0.45999999999999996</v>
      </c>
      <c r="M127" s="42"/>
      <c r="P127" s="42">
        <f>E127-D127</f>
        <v>0.45999999999999996</v>
      </c>
      <c r="W127" s="41">
        <f t="shared" si="5"/>
        <v>0</v>
      </c>
    </row>
    <row r="128" spans="1:23" ht="56.25" customHeight="1" x14ac:dyDescent="0.25">
      <c r="A128" s="1" t="s">
        <v>157</v>
      </c>
      <c r="B128" s="2" t="s">
        <v>252</v>
      </c>
      <c r="C128" s="14">
        <v>1</v>
      </c>
      <c r="D128" s="16">
        <v>0</v>
      </c>
      <c r="E128" s="16">
        <v>1</v>
      </c>
      <c r="F128" s="81" t="s">
        <v>292</v>
      </c>
      <c r="G128" s="11" t="s">
        <v>273</v>
      </c>
      <c r="H128" s="11" t="s">
        <v>441</v>
      </c>
      <c r="I128" s="26" t="s">
        <v>293</v>
      </c>
      <c r="J128" s="41">
        <v>1</v>
      </c>
      <c r="P128" s="41">
        <f>E128-D128</f>
        <v>1</v>
      </c>
      <c r="W128" s="41">
        <f t="shared" si="5"/>
        <v>0</v>
      </c>
    </row>
    <row r="129" spans="1:23" ht="32.1" customHeight="1" x14ac:dyDescent="0.25">
      <c r="A129" s="1" t="s">
        <v>158</v>
      </c>
      <c r="B129" s="2" t="s">
        <v>253</v>
      </c>
      <c r="C129" s="16">
        <v>2</v>
      </c>
      <c r="D129" s="16">
        <v>1</v>
      </c>
      <c r="E129" s="16">
        <f>E130+E131+E132</f>
        <v>2</v>
      </c>
      <c r="F129" s="43" t="s">
        <v>275</v>
      </c>
      <c r="G129" s="11"/>
      <c r="H129" s="11"/>
      <c r="I129" s="84"/>
      <c r="W129" s="41">
        <f t="shared" si="5"/>
        <v>0</v>
      </c>
    </row>
    <row r="130" spans="1:23" ht="50.25" customHeight="1" x14ac:dyDescent="0.25">
      <c r="A130" s="5" t="s">
        <v>159</v>
      </c>
      <c r="B130" s="6" t="s">
        <v>254</v>
      </c>
      <c r="C130" s="10">
        <v>0.5</v>
      </c>
      <c r="D130" s="11">
        <v>0.5</v>
      </c>
      <c r="E130" s="11">
        <v>0.5</v>
      </c>
      <c r="F130" s="43" t="s">
        <v>275</v>
      </c>
      <c r="G130" s="11" t="s">
        <v>273</v>
      </c>
      <c r="H130" s="11" t="s">
        <v>441</v>
      </c>
      <c r="I130" s="84"/>
      <c r="W130" s="41">
        <f t="shared" si="5"/>
        <v>0</v>
      </c>
    </row>
    <row r="131" spans="1:23" ht="48" customHeight="1" x14ac:dyDescent="0.25">
      <c r="A131" s="5" t="s">
        <v>0</v>
      </c>
      <c r="B131" s="6" t="s">
        <v>255</v>
      </c>
      <c r="C131" s="10">
        <v>0.5</v>
      </c>
      <c r="D131" s="10">
        <v>0.5</v>
      </c>
      <c r="E131" s="10">
        <v>0.5</v>
      </c>
      <c r="F131" s="43" t="s">
        <v>275</v>
      </c>
      <c r="G131" s="11" t="s">
        <v>273</v>
      </c>
      <c r="H131" s="11" t="s">
        <v>441</v>
      </c>
      <c r="I131" s="84"/>
      <c r="W131" s="41">
        <f t="shared" si="5"/>
        <v>0</v>
      </c>
    </row>
    <row r="132" spans="1:23" ht="51" customHeight="1" x14ac:dyDescent="0.25">
      <c r="A132" s="5" t="s">
        <v>256</v>
      </c>
      <c r="B132" s="6" t="s">
        <v>1</v>
      </c>
      <c r="C132" s="10">
        <v>1</v>
      </c>
      <c r="D132" s="11">
        <v>0</v>
      </c>
      <c r="E132" s="11">
        <v>1</v>
      </c>
      <c r="F132" s="43" t="s">
        <v>292</v>
      </c>
      <c r="G132" s="11" t="s">
        <v>467</v>
      </c>
      <c r="H132" s="11" t="s">
        <v>441</v>
      </c>
      <c r="I132" s="84" t="s">
        <v>294</v>
      </c>
      <c r="J132" s="41">
        <v>1</v>
      </c>
      <c r="P132" s="41">
        <f>E132-D132</f>
        <v>1</v>
      </c>
      <c r="W132" s="41">
        <f t="shared" si="5"/>
        <v>0</v>
      </c>
    </row>
    <row r="133" spans="1:23" ht="51.75" customHeight="1" x14ac:dyDescent="0.25">
      <c r="A133" s="1" t="s">
        <v>59</v>
      </c>
      <c r="B133" s="2" t="s">
        <v>257</v>
      </c>
      <c r="C133" s="14">
        <v>1.5</v>
      </c>
      <c r="D133" s="16">
        <v>0.75</v>
      </c>
      <c r="E133" s="16">
        <v>0.75</v>
      </c>
      <c r="F133" s="43" t="s">
        <v>275</v>
      </c>
      <c r="G133" s="11" t="s">
        <v>466</v>
      </c>
      <c r="H133" s="11" t="s">
        <v>441</v>
      </c>
      <c r="I133" s="26" t="s">
        <v>503</v>
      </c>
      <c r="W133" s="41">
        <f t="shared" ref="W133" si="13">J133-P133</f>
        <v>0</v>
      </c>
    </row>
    <row r="134" spans="1:23" ht="63.75" customHeight="1" x14ac:dyDescent="0.25">
      <c r="A134" s="1" t="s">
        <v>60</v>
      </c>
      <c r="B134" s="2" t="s">
        <v>58</v>
      </c>
      <c r="C134" s="14">
        <v>2</v>
      </c>
      <c r="D134" s="14">
        <v>1.56</v>
      </c>
      <c r="E134" s="14">
        <v>1.5832999999999999</v>
      </c>
      <c r="F134" s="81" t="s">
        <v>528</v>
      </c>
      <c r="G134" s="11" t="s">
        <v>273</v>
      </c>
      <c r="H134" s="11" t="s">
        <v>441</v>
      </c>
      <c r="I134" s="84" t="s">
        <v>295</v>
      </c>
      <c r="J134" s="41">
        <f>E134-D134</f>
        <v>2.3299999999999876E-2</v>
      </c>
      <c r="P134" s="41">
        <f>E134-D134</f>
        <v>2.3299999999999876E-2</v>
      </c>
      <c r="W134" s="41">
        <f>J134-P134</f>
        <v>0</v>
      </c>
    </row>
    <row r="135" spans="1:23" ht="54" customHeight="1" x14ac:dyDescent="0.25">
      <c r="A135" s="20"/>
      <c r="B135" s="83" t="s">
        <v>460</v>
      </c>
      <c r="C135" s="22">
        <v>100</v>
      </c>
      <c r="D135" s="32">
        <f>D126+D108+D90+D66+D50+D30+D17+D7</f>
        <v>81.4482</v>
      </c>
      <c r="E135" s="32">
        <f>E126+E108+E90+E66+E50+E30+E17+E7</f>
        <v>86.966800000000006</v>
      </c>
      <c r="F135" s="80" t="s">
        <v>533</v>
      </c>
      <c r="G135" s="32"/>
      <c r="H135" s="32"/>
      <c r="I135" s="86"/>
      <c r="P135" s="41">
        <f>E135-D135</f>
        <v>5.5186000000000064</v>
      </c>
    </row>
  </sheetData>
  <mergeCells count="40">
    <mergeCell ref="H48:H49"/>
    <mergeCell ref="A1:I1"/>
    <mergeCell ref="A2:I2"/>
    <mergeCell ref="A3:I3"/>
    <mergeCell ref="G18:G29"/>
    <mergeCell ref="H18:H29"/>
    <mergeCell ref="G32:G35"/>
    <mergeCell ref="H32:H35"/>
    <mergeCell ref="G36:G40"/>
    <mergeCell ref="H36:H40"/>
    <mergeCell ref="G42:G46"/>
    <mergeCell ref="G52:G56"/>
    <mergeCell ref="H52:H56"/>
    <mergeCell ref="G59:G60"/>
    <mergeCell ref="H59:H60"/>
    <mergeCell ref="H61:H65"/>
    <mergeCell ref="G61:G65"/>
    <mergeCell ref="G67:G70"/>
    <mergeCell ref="H67:H70"/>
    <mergeCell ref="H74:H75"/>
    <mergeCell ref="G74:G75"/>
    <mergeCell ref="G77:G79"/>
    <mergeCell ref="H77:H79"/>
    <mergeCell ref="G82:G83"/>
    <mergeCell ref="H82:H83"/>
    <mergeCell ref="G86:G89"/>
    <mergeCell ref="H86:H89"/>
    <mergeCell ref="I86:I89"/>
    <mergeCell ref="G93:G95"/>
    <mergeCell ref="H93:H95"/>
    <mergeCell ref="G97:G101"/>
    <mergeCell ref="H97:H101"/>
    <mergeCell ref="G104:G107"/>
    <mergeCell ref="H104:H107"/>
    <mergeCell ref="G110:G113"/>
    <mergeCell ref="H110:H113"/>
    <mergeCell ref="G115:G116"/>
    <mergeCell ref="H115:H116"/>
    <mergeCell ref="H122:H125"/>
    <mergeCell ref="G122:G125"/>
  </mergeCells>
  <pageMargins left="0.5" right="0.25" top="0.5" bottom="0.5" header="0.196850393700787" footer="0.196850393700787"/>
  <pageSetup paperSize="9" scale="51" fitToHeight="0"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70" zoomScaleNormal="70" workbookViewId="0">
      <selection activeCell="A3" sqref="A3:G3"/>
    </sheetView>
  </sheetViews>
  <sheetFormatPr defaultRowHeight="13.2" x14ac:dyDescent="0.25"/>
  <cols>
    <col min="2" max="2" width="101.33203125" customWidth="1"/>
    <col min="3" max="3" width="25" customWidth="1"/>
    <col min="4" max="4" width="24" customWidth="1"/>
    <col min="5" max="5" width="33.109375" customWidth="1"/>
    <col min="6" max="6" width="28.33203125" customWidth="1"/>
    <col min="7" max="7" width="29.109375" customWidth="1"/>
    <col min="8" max="8" width="0" hidden="1" customWidth="1"/>
    <col min="9" max="9" width="13.33203125" hidden="1" customWidth="1"/>
    <col min="10" max="11" width="0" hidden="1" customWidth="1"/>
  </cols>
  <sheetData>
    <row r="1" spans="1:11" ht="16.8" x14ac:dyDescent="0.25">
      <c r="A1" s="112" t="s">
        <v>306</v>
      </c>
      <c r="B1" s="112"/>
      <c r="C1" s="112"/>
      <c r="D1" s="112"/>
      <c r="E1" s="112"/>
      <c r="F1" s="112"/>
      <c r="G1" s="112"/>
    </row>
    <row r="2" spans="1:11" ht="16.8" x14ac:dyDescent="0.25">
      <c r="A2" s="112" t="s">
        <v>448</v>
      </c>
      <c r="B2" s="112"/>
      <c r="C2" s="112"/>
      <c r="D2" s="112"/>
      <c r="E2" s="112"/>
      <c r="F2" s="112"/>
      <c r="G2" s="112"/>
    </row>
    <row r="3" spans="1:11" ht="16.8" x14ac:dyDescent="0.25">
      <c r="A3" s="113" t="s">
        <v>539</v>
      </c>
      <c r="B3" s="113"/>
      <c r="C3" s="113"/>
      <c r="D3" s="113"/>
      <c r="E3" s="113"/>
      <c r="F3" s="113"/>
      <c r="G3" s="113"/>
    </row>
    <row r="4" spans="1:11" x14ac:dyDescent="0.25">
      <c r="A4" s="114" t="s">
        <v>65</v>
      </c>
      <c r="B4" s="114" t="s">
        <v>307</v>
      </c>
      <c r="C4" s="114" t="s">
        <v>355</v>
      </c>
      <c r="D4" s="114" t="s">
        <v>354</v>
      </c>
      <c r="E4" s="114" t="s">
        <v>457</v>
      </c>
      <c r="F4" s="114" t="s">
        <v>263</v>
      </c>
      <c r="G4" s="114" t="s">
        <v>357</v>
      </c>
    </row>
    <row r="5" spans="1:11" ht="19.5" customHeight="1" x14ac:dyDescent="0.25">
      <c r="A5" s="115"/>
      <c r="B5" s="115"/>
      <c r="C5" s="115"/>
      <c r="D5" s="115"/>
      <c r="E5" s="115"/>
      <c r="F5" s="115"/>
      <c r="G5" s="115"/>
    </row>
    <row r="6" spans="1:11" ht="50.4" x14ac:dyDescent="0.25">
      <c r="A6" s="63"/>
      <c r="B6" s="63" t="s">
        <v>458</v>
      </c>
      <c r="C6" s="64" t="s">
        <v>356</v>
      </c>
      <c r="D6" s="64" t="s">
        <v>358</v>
      </c>
      <c r="E6" s="64">
        <v>5.5599999999999997E-2</v>
      </c>
      <c r="F6" s="63"/>
      <c r="G6" s="63"/>
    </row>
    <row r="7" spans="1:11" ht="44.25" customHeight="1" x14ac:dyDescent="0.25">
      <c r="A7" s="53" t="s">
        <v>308</v>
      </c>
      <c r="B7" s="78" t="s">
        <v>309</v>
      </c>
      <c r="C7" s="79">
        <v>0.74250000000000005</v>
      </c>
      <c r="D7" s="79">
        <f>K7/100</f>
        <v>0.79744500000000007</v>
      </c>
      <c r="E7" s="79">
        <f t="shared" ref="E7:E50" si="0">D7-C7</f>
        <v>5.4945000000000022E-2</v>
      </c>
      <c r="F7" s="53"/>
      <c r="G7" s="53"/>
      <c r="I7">
        <f t="shared" ref="I7:I50" si="1">C7*100</f>
        <v>74.25</v>
      </c>
      <c r="J7">
        <f>(I7*7.4)/100</f>
        <v>5.4945000000000004</v>
      </c>
      <c r="K7">
        <f>I7+J7</f>
        <v>79.744500000000002</v>
      </c>
    </row>
    <row r="8" spans="1:11" ht="16.8" x14ac:dyDescent="0.25">
      <c r="A8" s="68">
        <v>1</v>
      </c>
      <c r="B8" s="69" t="s">
        <v>310</v>
      </c>
      <c r="C8" s="77">
        <v>0.74109999999999998</v>
      </c>
      <c r="D8" s="77">
        <f t="shared" ref="D8:D50" si="2">K8/100</f>
        <v>0.79594139999999991</v>
      </c>
      <c r="E8" s="77">
        <f t="shared" si="0"/>
        <v>5.4841399999999929E-2</v>
      </c>
      <c r="F8" s="68"/>
      <c r="G8" s="68"/>
      <c r="I8">
        <f t="shared" si="1"/>
        <v>74.11</v>
      </c>
      <c r="J8">
        <f t="shared" ref="J8:J50" si="3">(I8*7.4)/100</f>
        <v>5.48414</v>
      </c>
      <c r="K8">
        <f t="shared" ref="K8:K50" si="4">I8+J8</f>
        <v>79.594139999999996</v>
      </c>
    </row>
    <row r="9" spans="1:11" ht="38.25" customHeight="1" x14ac:dyDescent="0.25">
      <c r="A9" s="47" t="s">
        <v>374</v>
      </c>
      <c r="B9" s="49" t="s">
        <v>311</v>
      </c>
      <c r="C9" s="48">
        <v>0.73440000000000005</v>
      </c>
      <c r="D9" s="48">
        <f t="shared" si="2"/>
        <v>0.78874560000000016</v>
      </c>
      <c r="E9" s="48">
        <f t="shared" si="0"/>
        <v>5.4345600000000105E-2</v>
      </c>
      <c r="F9" s="47" t="s">
        <v>366</v>
      </c>
      <c r="G9" s="47" t="s">
        <v>367</v>
      </c>
      <c r="I9">
        <f t="shared" si="1"/>
        <v>73.440000000000012</v>
      </c>
      <c r="J9">
        <f t="shared" si="3"/>
        <v>5.4345600000000012</v>
      </c>
      <c r="K9">
        <f t="shared" si="4"/>
        <v>78.874560000000017</v>
      </c>
    </row>
    <row r="10" spans="1:11" ht="40.5" customHeight="1" x14ac:dyDescent="0.25">
      <c r="A10" s="47" t="s">
        <v>378</v>
      </c>
      <c r="B10" s="49" t="s">
        <v>312</v>
      </c>
      <c r="C10" s="48">
        <v>0.74780000000000002</v>
      </c>
      <c r="D10" s="48">
        <f t="shared" si="2"/>
        <v>0.8031372</v>
      </c>
      <c r="E10" s="48">
        <f t="shared" si="0"/>
        <v>5.5337199999999975E-2</v>
      </c>
      <c r="F10" s="47" t="s">
        <v>366</v>
      </c>
      <c r="G10" s="47" t="s">
        <v>367</v>
      </c>
      <c r="I10">
        <f t="shared" si="1"/>
        <v>74.78</v>
      </c>
      <c r="J10">
        <f t="shared" si="3"/>
        <v>5.5337200000000006</v>
      </c>
      <c r="K10">
        <f t="shared" si="4"/>
        <v>80.313720000000004</v>
      </c>
    </row>
    <row r="11" spans="1:11" ht="33.6" x14ac:dyDescent="0.25">
      <c r="A11" s="68">
        <v>2</v>
      </c>
      <c r="B11" s="69" t="s">
        <v>313</v>
      </c>
      <c r="C11" s="77">
        <v>0.74739999999999995</v>
      </c>
      <c r="D11" s="77">
        <f t="shared" si="2"/>
        <v>0.80270759999999997</v>
      </c>
      <c r="E11" s="77">
        <f t="shared" si="0"/>
        <v>5.5307600000000012E-2</v>
      </c>
      <c r="F11" s="68"/>
      <c r="G11" s="68"/>
      <c r="I11">
        <f t="shared" si="1"/>
        <v>74.739999999999995</v>
      </c>
      <c r="J11">
        <f t="shared" si="3"/>
        <v>5.5307599999999999</v>
      </c>
      <c r="K11">
        <f t="shared" si="4"/>
        <v>80.270759999999996</v>
      </c>
    </row>
    <row r="12" spans="1:11" ht="42" customHeight="1" x14ac:dyDescent="0.25">
      <c r="A12" s="47" t="s">
        <v>388</v>
      </c>
      <c r="B12" s="49" t="s">
        <v>314</v>
      </c>
      <c r="C12" s="48">
        <v>0.74570000000000003</v>
      </c>
      <c r="D12" s="48">
        <f t="shared" si="2"/>
        <v>0.80088180000000009</v>
      </c>
      <c r="E12" s="48">
        <f t="shared" si="0"/>
        <v>5.5181800000000059E-2</v>
      </c>
      <c r="F12" s="47" t="s">
        <v>366</v>
      </c>
      <c r="G12" s="47" t="s">
        <v>367</v>
      </c>
      <c r="I12">
        <f t="shared" si="1"/>
        <v>74.570000000000007</v>
      </c>
      <c r="J12">
        <f t="shared" si="3"/>
        <v>5.518180000000001</v>
      </c>
      <c r="K12">
        <f t="shared" si="4"/>
        <v>80.088180000000008</v>
      </c>
    </row>
    <row r="13" spans="1:11" ht="49.5" customHeight="1" x14ac:dyDescent="0.25">
      <c r="A13" s="47" t="s">
        <v>389</v>
      </c>
      <c r="B13" s="49" t="s">
        <v>315</v>
      </c>
      <c r="C13" s="48">
        <v>0.749</v>
      </c>
      <c r="D13" s="48">
        <f t="shared" si="2"/>
        <v>0.80442600000000009</v>
      </c>
      <c r="E13" s="48">
        <f t="shared" si="0"/>
        <v>5.5426000000000086E-2</v>
      </c>
      <c r="F13" s="47" t="s">
        <v>366</v>
      </c>
      <c r="G13" s="47" t="s">
        <v>367</v>
      </c>
      <c r="I13">
        <f t="shared" si="1"/>
        <v>74.900000000000006</v>
      </c>
      <c r="J13">
        <f t="shared" si="3"/>
        <v>5.5426000000000011</v>
      </c>
      <c r="K13">
        <f t="shared" si="4"/>
        <v>80.442600000000013</v>
      </c>
    </row>
    <row r="14" spans="1:11" ht="21" customHeight="1" x14ac:dyDescent="0.25">
      <c r="A14" s="68">
        <v>3</v>
      </c>
      <c r="B14" s="69" t="s">
        <v>316</v>
      </c>
      <c r="C14" s="77">
        <v>0.73939999999999995</v>
      </c>
      <c r="D14" s="77">
        <f t="shared" si="2"/>
        <v>0.79411559999999992</v>
      </c>
      <c r="E14" s="77">
        <f t="shared" si="0"/>
        <v>5.4715599999999975E-2</v>
      </c>
      <c r="F14" s="68"/>
      <c r="G14" s="68"/>
      <c r="I14">
        <f t="shared" si="1"/>
        <v>73.94</v>
      </c>
      <c r="J14">
        <f t="shared" si="3"/>
        <v>5.4715600000000002</v>
      </c>
      <c r="K14">
        <f t="shared" si="4"/>
        <v>79.411559999999994</v>
      </c>
    </row>
    <row r="15" spans="1:11" ht="27.75" customHeight="1" x14ac:dyDescent="0.25">
      <c r="A15" s="47" t="s">
        <v>394</v>
      </c>
      <c r="B15" s="49" t="s">
        <v>317</v>
      </c>
      <c r="C15" s="48">
        <v>0.68659999999999999</v>
      </c>
      <c r="D15" s="48">
        <f t="shared" si="2"/>
        <v>0.73740839999999996</v>
      </c>
      <c r="E15" s="48">
        <f t="shared" si="0"/>
        <v>5.0808399999999976E-2</v>
      </c>
      <c r="F15" s="47" t="s">
        <v>273</v>
      </c>
      <c r="G15" s="108" t="s">
        <v>368</v>
      </c>
      <c r="I15">
        <f t="shared" si="1"/>
        <v>68.66</v>
      </c>
      <c r="J15">
        <f t="shared" si="3"/>
        <v>5.0808400000000002</v>
      </c>
      <c r="K15">
        <f t="shared" si="4"/>
        <v>73.740839999999992</v>
      </c>
    </row>
    <row r="16" spans="1:11" ht="27.75" customHeight="1" x14ac:dyDescent="0.25">
      <c r="A16" s="47" t="s">
        <v>395</v>
      </c>
      <c r="B16" s="49" t="s">
        <v>318</v>
      </c>
      <c r="C16" s="48">
        <v>0.77890000000000004</v>
      </c>
      <c r="D16" s="48">
        <f t="shared" si="2"/>
        <v>0.83653860000000013</v>
      </c>
      <c r="E16" s="48">
        <f t="shared" si="0"/>
        <v>5.7638600000000095E-2</v>
      </c>
      <c r="F16" s="47" t="s">
        <v>360</v>
      </c>
      <c r="G16" s="110"/>
      <c r="I16">
        <f t="shared" si="1"/>
        <v>77.89</v>
      </c>
      <c r="J16">
        <f t="shared" si="3"/>
        <v>5.7638600000000011</v>
      </c>
      <c r="K16">
        <f t="shared" si="4"/>
        <v>83.653860000000009</v>
      </c>
    </row>
    <row r="17" spans="1:11" ht="27.75" customHeight="1" x14ac:dyDescent="0.25">
      <c r="A17" s="47" t="s">
        <v>396</v>
      </c>
      <c r="B17" s="49" t="s">
        <v>319</v>
      </c>
      <c r="C17" s="48">
        <v>0.77969999999999995</v>
      </c>
      <c r="D17" s="48">
        <f t="shared" si="2"/>
        <v>0.83739779999999997</v>
      </c>
      <c r="E17" s="48">
        <f t="shared" si="0"/>
        <v>5.7697800000000021E-2</v>
      </c>
      <c r="F17" s="47" t="s">
        <v>359</v>
      </c>
      <c r="G17" s="110"/>
      <c r="I17">
        <f t="shared" si="1"/>
        <v>77.97</v>
      </c>
      <c r="J17">
        <f t="shared" si="3"/>
        <v>5.7697800000000008</v>
      </c>
      <c r="K17">
        <f t="shared" si="4"/>
        <v>83.739779999999996</v>
      </c>
    </row>
    <row r="18" spans="1:11" ht="27.75" customHeight="1" x14ac:dyDescent="0.25">
      <c r="A18" s="47" t="s">
        <v>451</v>
      </c>
      <c r="B18" s="49" t="s">
        <v>320</v>
      </c>
      <c r="C18" s="48">
        <v>0.79969999999999997</v>
      </c>
      <c r="D18" s="48">
        <f t="shared" si="2"/>
        <v>0.85887779999999991</v>
      </c>
      <c r="E18" s="48">
        <f t="shared" si="0"/>
        <v>5.9177799999999947E-2</v>
      </c>
      <c r="F18" s="47" t="s">
        <v>361</v>
      </c>
      <c r="G18" s="110"/>
      <c r="I18">
        <f t="shared" si="1"/>
        <v>79.97</v>
      </c>
      <c r="J18">
        <f t="shared" si="3"/>
        <v>5.9177800000000005</v>
      </c>
      <c r="K18">
        <f t="shared" si="4"/>
        <v>85.887779999999992</v>
      </c>
    </row>
    <row r="19" spans="1:11" ht="27.75" customHeight="1" x14ac:dyDescent="0.25">
      <c r="A19" s="47" t="s">
        <v>452</v>
      </c>
      <c r="B19" s="49" t="s">
        <v>321</v>
      </c>
      <c r="C19" s="48">
        <v>0.70730000000000004</v>
      </c>
      <c r="D19" s="48">
        <f t="shared" si="2"/>
        <v>0.7596402000000001</v>
      </c>
      <c r="E19" s="48">
        <f t="shared" si="0"/>
        <v>5.2340200000000059E-2</v>
      </c>
      <c r="F19" s="47" t="s">
        <v>362</v>
      </c>
      <c r="G19" s="110"/>
      <c r="I19">
        <f t="shared" si="1"/>
        <v>70.73</v>
      </c>
      <c r="J19">
        <f t="shared" si="3"/>
        <v>5.2340200000000001</v>
      </c>
      <c r="K19">
        <f t="shared" si="4"/>
        <v>75.964020000000005</v>
      </c>
    </row>
    <row r="20" spans="1:11" ht="27.75" customHeight="1" x14ac:dyDescent="0.25">
      <c r="A20" s="47" t="s">
        <v>453</v>
      </c>
      <c r="B20" s="49" t="s">
        <v>322</v>
      </c>
      <c r="C20" s="48">
        <v>0.69689999999999996</v>
      </c>
      <c r="D20" s="48">
        <f t="shared" si="2"/>
        <v>0.74847059999999999</v>
      </c>
      <c r="E20" s="48">
        <f t="shared" si="0"/>
        <v>5.1570600000000022E-2</v>
      </c>
      <c r="F20" s="47" t="s">
        <v>363</v>
      </c>
      <c r="G20" s="110"/>
      <c r="I20">
        <f t="shared" si="1"/>
        <v>69.69</v>
      </c>
      <c r="J20">
        <f t="shared" si="3"/>
        <v>5.1570600000000004</v>
      </c>
      <c r="K20">
        <f t="shared" si="4"/>
        <v>74.847059999999999</v>
      </c>
    </row>
    <row r="21" spans="1:11" ht="27.75" customHeight="1" x14ac:dyDescent="0.25">
      <c r="A21" s="47" t="s">
        <v>454</v>
      </c>
      <c r="B21" s="49" t="s">
        <v>323</v>
      </c>
      <c r="C21" s="48">
        <v>0.70320000000000005</v>
      </c>
      <c r="D21" s="48">
        <f t="shared" si="2"/>
        <v>0.75523680000000015</v>
      </c>
      <c r="E21" s="48">
        <f t="shared" si="0"/>
        <v>5.2036800000000105E-2</v>
      </c>
      <c r="F21" s="47" t="s">
        <v>364</v>
      </c>
      <c r="G21" s="110"/>
      <c r="I21">
        <f t="shared" si="1"/>
        <v>70.320000000000007</v>
      </c>
      <c r="J21">
        <f t="shared" si="3"/>
        <v>5.2036800000000003</v>
      </c>
      <c r="K21">
        <f t="shared" si="4"/>
        <v>75.523680000000013</v>
      </c>
    </row>
    <row r="22" spans="1:11" ht="27.75" customHeight="1" x14ac:dyDescent="0.25">
      <c r="A22" s="47" t="s">
        <v>455</v>
      </c>
      <c r="B22" s="49" t="s">
        <v>324</v>
      </c>
      <c r="C22" s="48">
        <v>0.76270000000000004</v>
      </c>
      <c r="D22" s="48">
        <f t="shared" si="2"/>
        <v>0.81913980000000008</v>
      </c>
      <c r="E22" s="48">
        <f t="shared" si="0"/>
        <v>5.643980000000004E-2</v>
      </c>
      <c r="F22" s="47" t="s">
        <v>365</v>
      </c>
      <c r="G22" s="109"/>
      <c r="I22">
        <f t="shared" si="1"/>
        <v>76.27000000000001</v>
      </c>
      <c r="J22">
        <f t="shared" si="3"/>
        <v>5.6439800000000018</v>
      </c>
      <c r="K22">
        <f t="shared" si="4"/>
        <v>81.913980000000009</v>
      </c>
    </row>
    <row r="23" spans="1:11" ht="27.75" customHeight="1" x14ac:dyDescent="0.25">
      <c r="A23" s="68">
        <v>4</v>
      </c>
      <c r="B23" s="69" t="s">
        <v>325</v>
      </c>
      <c r="C23" s="77">
        <v>0.74219999999999997</v>
      </c>
      <c r="D23" s="77">
        <f t="shared" si="2"/>
        <v>0.79712279999999991</v>
      </c>
      <c r="E23" s="77">
        <f t="shared" si="0"/>
        <v>5.4922799999999938E-2</v>
      </c>
      <c r="F23" s="68"/>
      <c r="G23" s="68"/>
      <c r="I23">
        <f t="shared" si="1"/>
        <v>74.22</v>
      </c>
      <c r="J23">
        <f t="shared" si="3"/>
        <v>5.4922800000000009</v>
      </c>
      <c r="K23">
        <f t="shared" si="4"/>
        <v>79.712279999999993</v>
      </c>
    </row>
    <row r="24" spans="1:11" ht="38.25" customHeight="1" x14ac:dyDescent="0.25">
      <c r="A24" s="47" t="s">
        <v>419</v>
      </c>
      <c r="B24" s="49" t="s">
        <v>326</v>
      </c>
      <c r="C24" s="48">
        <v>0.74270000000000003</v>
      </c>
      <c r="D24" s="48">
        <f t="shared" si="2"/>
        <v>0.79765980000000003</v>
      </c>
      <c r="E24" s="48">
        <f t="shared" si="0"/>
        <v>5.4959800000000003E-2</v>
      </c>
      <c r="F24" s="108" t="s">
        <v>369</v>
      </c>
      <c r="G24" s="108" t="s">
        <v>368</v>
      </c>
      <c r="I24">
        <f t="shared" si="1"/>
        <v>74.27</v>
      </c>
      <c r="J24">
        <f t="shared" si="3"/>
        <v>5.4959799999999994</v>
      </c>
      <c r="K24">
        <f t="shared" si="4"/>
        <v>79.765979999999999</v>
      </c>
    </row>
    <row r="25" spans="1:11" ht="39.75" customHeight="1" x14ac:dyDescent="0.25">
      <c r="A25" s="47" t="s">
        <v>420</v>
      </c>
      <c r="B25" s="49" t="s">
        <v>327</v>
      </c>
      <c r="C25" s="48">
        <v>0.74160000000000004</v>
      </c>
      <c r="D25" s="48">
        <f t="shared" si="2"/>
        <v>0.79647840000000003</v>
      </c>
      <c r="E25" s="48">
        <f t="shared" si="0"/>
        <v>5.4878399999999994E-2</v>
      </c>
      <c r="F25" s="109"/>
      <c r="G25" s="109"/>
      <c r="I25">
        <f t="shared" si="1"/>
        <v>74.16</v>
      </c>
      <c r="J25">
        <f t="shared" si="3"/>
        <v>5.4878400000000003</v>
      </c>
      <c r="K25">
        <f t="shared" si="4"/>
        <v>79.647840000000002</v>
      </c>
    </row>
    <row r="26" spans="1:11" ht="39" customHeight="1" x14ac:dyDescent="0.25">
      <c r="A26" s="53" t="s">
        <v>328</v>
      </c>
      <c r="B26" s="78" t="s">
        <v>329</v>
      </c>
      <c r="C26" s="79">
        <v>0.76629999999999998</v>
      </c>
      <c r="D26" s="79">
        <f t="shared" si="2"/>
        <v>0.82300619999999991</v>
      </c>
      <c r="E26" s="79">
        <f t="shared" si="0"/>
        <v>5.6706199999999929E-2</v>
      </c>
      <c r="F26" s="53"/>
      <c r="G26" s="53"/>
      <c r="I26">
        <f t="shared" si="1"/>
        <v>76.63</v>
      </c>
      <c r="J26">
        <f t="shared" si="3"/>
        <v>5.6706200000000004</v>
      </c>
      <c r="K26">
        <f t="shared" si="4"/>
        <v>82.300619999999995</v>
      </c>
    </row>
    <row r="27" spans="1:11" ht="26.25" customHeight="1" x14ac:dyDescent="0.25">
      <c r="A27" s="50">
        <v>1</v>
      </c>
      <c r="B27" s="52" t="s">
        <v>330</v>
      </c>
      <c r="C27" s="51">
        <v>0.76549999999999996</v>
      </c>
      <c r="D27" s="51">
        <f t="shared" si="2"/>
        <v>0.82214699999999996</v>
      </c>
      <c r="E27" s="51">
        <f t="shared" si="0"/>
        <v>5.6647000000000003E-2</v>
      </c>
      <c r="F27" s="50"/>
      <c r="G27" s="50"/>
      <c r="I27">
        <f t="shared" si="1"/>
        <v>76.55</v>
      </c>
      <c r="J27">
        <f t="shared" si="3"/>
        <v>5.6646999999999998</v>
      </c>
      <c r="K27">
        <f t="shared" si="4"/>
        <v>82.214699999999993</v>
      </c>
    </row>
    <row r="28" spans="1:11" ht="41.25" customHeight="1" x14ac:dyDescent="0.25">
      <c r="A28" s="47" t="s">
        <v>374</v>
      </c>
      <c r="B28" s="49" t="s">
        <v>331</v>
      </c>
      <c r="C28" s="48">
        <v>0.74070000000000003</v>
      </c>
      <c r="D28" s="48">
        <f t="shared" si="2"/>
        <v>0.79551179999999999</v>
      </c>
      <c r="E28" s="48">
        <f t="shared" si="0"/>
        <v>5.4811799999999966E-2</v>
      </c>
      <c r="F28" s="108" t="s">
        <v>262</v>
      </c>
      <c r="G28" s="108" t="s">
        <v>370</v>
      </c>
      <c r="I28">
        <f t="shared" si="1"/>
        <v>74.070000000000007</v>
      </c>
      <c r="J28">
        <f t="shared" si="3"/>
        <v>5.4811800000000002</v>
      </c>
      <c r="K28">
        <f t="shared" si="4"/>
        <v>79.551180000000002</v>
      </c>
    </row>
    <row r="29" spans="1:11" ht="42.75" customHeight="1" x14ac:dyDescent="0.25">
      <c r="A29" s="47" t="s">
        <v>378</v>
      </c>
      <c r="B29" s="49" t="s">
        <v>332</v>
      </c>
      <c r="C29" s="48">
        <v>0.78220000000000001</v>
      </c>
      <c r="D29" s="48">
        <f t="shared" si="2"/>
        <v>0.84008280000000002</v>
      </c>
      <c r="E29" s="48">
        <f t="shared" si="0"/>
        <v>5.7882800000000012E-2</v>
      </c>
      <c r="F29" s="110"/>
      <c r="G29" s="110"/>
      <c r="I29">
        <f t="shared" si="1"/>
        <v>78.22</v>
      </c>
      <c r="J29">
        <f t="shared" si="3"/>
        <v>5.7882799999999994</v>
      </c>
      <c r="K29">
        <f t="shared" si="4"/>
        <v>84.008279999999999</v>
      </c>
    </row>
    <row r="30" spans="1:11" ht="36" customHeight="1" x14ac:dyDescent="0.25">
      <c r="A30" s="47" t="s">
        <v>379</v>
      </c>
      <c r="B30" s="49" t="s">
        <v>333</v>
      </c>
      <c r="C30" s="48">
        <v>0.77900000000000003</v>
      </c>
      <c r="D30" s="48">
        <f t="shared" si="2"/>
        <v>0.83664600000000011</v>
      </c>
      <c r="E30" s="48">
        <f t="shared" si="0"/>
        <v>5.7646000000000086E-2</v>
      </c>
      <c r="F30" s="110"/>
      <c r="G30" s="110"/>
      <c r="I30">
        <f t="shared" si="1"/>
        <v>77.900000000000006</v>
      </c>
      <c r="J30">
        <f t="shared" si="3"/>
        <v>5.7646000000000006</v>
      </c>
      <c r="K30">
        <f t="shared" si="4"/>
        <v>83.664600000000007</v>
      </c>
    </row>
    <row r="31" spans="1:11" ht="36" customHeight="1" x14ac:dyDescent="0.25">
      <c r="A31" s="47" t="s">
        <v>380</v>
      </c>
      <c r="B31" s="49" t="s">
        <v>334</v>
      </c>
      <c r="C31" s="48">
        <v>0.76019999999999999</v>
      </c>
      <c r="D31" s="48">
        <f t="shared" si="2"/>
        <v>0.81645479999999993</v>
      </c>
      <c r="E31" s="48">
        <f t="shared" si="0"/>
        <v>5.6254799999999938E-2</v>
      </c>
      <c r="F31" s="109"/>
      <c r="G31" s="109"/>
      <c r="I31">
        <f t="shared" si="1"/>
        <v>76.02</v>
      </c>
      <c r="J31">
        <f t="shared" si="3"/>
        <v>5.6254799999999996</v>
      </c>
      <c r="K31">
        <f t="shared" si="4"/>
        <v>81.645479999999992</v>
      </c>
    </row>
    <row r="32" spans="1:11" ht="24" customHeight="1" x14ac:dyDescent="0.25">
      <c r="A32" s="50">
        <v>2</v>
      </c>
      <c r="B32" s="52" t="s">
        <v>335</v>
      </c>
      <c r="C32" s="51">
        <v>0.79659999999999997</v>
      </c>
      <c r="D32" s="51">
        <f t="shared" si="2"/>
        <v>0.85554839999999999</v>
      </c>
      <c r="E32" s="51">
        <f t="shared" si="0"/>
        <v>5.8948400000000012E-2</v>
      </c>
      <c r="F32" s="50"/>
      <c r="G32" s="50"/>
      <c r="I32">
        <f t="shared" si="1"/>
        <v>79.66</v>
      </c>
      <c r="J32">
        <f t="shared" si="3"/>
        <v>5.8948400000000003</v>
      </c>
      <c r="K32">
        <f t="shared" si="4"/>
        <v>85.554839999999999</v>
      </c>
    </row>
    <row r="33" spans="1:11" ht="45" customHeight="1" x14ac:dyDescent="0.25">
      <c r="A33" s="47" t="s">
        <v>388</v>
      </c>
      <c r="B33" s="49" t="s">
        <v>336</v>
      </c>
      <c r="C33" s="48">
        <v>0.80379999999999996</v>
      </c>
      <c r="D33" s="48">
        <f t="shared" si="2"/>
        <v>0.86328119999999997</v>
      </c>
      <c r="E33" s="48">
        <f t="shared" si="0"/>
        <v>5.9481200000000012E-2</v>
      </c>
      <c r="F33" s="108" t="s">
        <v>262</v>
      </c>
      <c r="G33" s="108" t="s">
        <v>370</v>
      </c>
      <c r="I33">
        <f t="shared" si="1"/>
        <v>80.38</v>
      </c>
      <c r="J33">
        <f t="shared" si="3"/>
        <v>5.9481200000000003</v>
      </c>
      <c r="K33">
        <f t="shared" si="4"/>
        <v>86.328119999999998</v>
      </c>
    </row>
    <row r="34" spans="1:11" ht="26.25" customHeight="1" x14ac:dyDescent="0.25">
      <c r="A34" s="47" t="s">
        <v>389</v>
      </c>
      <c r="B34" s="49" t="s">
        <v>337</v>
      </c>
      <c r="C34" s="48">
        <v>0.82040000000000002</v>
      </c>
      <c r="D34" s="48">
        <f t="shared" si="2"/>
        <v>0.88110960000000005</v>
      </c>
      <c r="E34" s="48">
        <f t="shared" si="0"/>
        <v>6.070960000000003E-2</v>
      </c>
      <c r="F34" s="110"/>
      <c r="G34" s="110"/>
      <c r="I34">
        <f t="shared" si="1"/>
        <v>82.04</v>
      </c>
      <c r="J34">
        <f t="shared" si="3"/>
        <v>6.0709600000000012</v>
      </c>
      <c r="K34">
        <f t="shared" si="4"/>
        <v>88.110960000000006</v>
      </c>
    </row>
    <row r="35" spans="1:11" ht="27.75" customHeight="1" x14ac:dyDescent="0.25">
      <c r="A35" s="47" t="s">
        <v>390</v>
      </c>
      <c r="B35" s="49" t="s">
        <v>338</v>
      </c>
      <c r="C35" s="48">
        <v>0.78720000000000001</v>
      </c>
      <c r="D35" s="48">
        <f t="shared" si="2"/>
        <v>0.8454528</v>
      </c>
      <c r="E35" s="48">
        <f t="shared" si="0"/>
        <v>5.8252799999999993E-2</v>
      </c>
      <c r="F35" s="110"/>
      <c r="G35" s="110"/>
      <c r="I35">
        <f t="shared" si="1"/>
        <v>78.72</v>
      </c>
      <c r="J35">
        <f t="shared" si="3"/>
        <v>5.8252800000000002</v>
      </c>
      <c r="K35">
        <f t="shared" si="4"/>
        <v>84.545280000000005</v>
      </c>
    </row>
    <row r="36" spans="1:11" ht="37.5" customHeight="1" x14ac:dyDescent="0.25">
      <c r="A36" s="47" t="s">
        <v>391</v>
      </c>
      <c r="B36" s="49" t="s">
        <v>339</v>
      </c>
      <c r="C36" s="48">
        <v>0.77480000000000004</v>
      </c>
      <c r="D36" s="48">
        <f t="shared" si="2"/>
        <v>0.83213520000000007</v>
      </c>
      <c r="E36" s="48">
        <f t="shared" si="0"/>
        <v>5.7335200000000031E-2</v>
      </c>
      <c r="F36" s="109"/>
      <c r="G36" s="109"/>
      <c r="I36">
        <f t="shared" si="1"/>
        <v>77.48</v>
      </c>
      <c r="J36">
        <f t="shared" si="3"/>
        <v>5.7335200000000013</v>
      </c>
      <c r="K36">
        <f t="shared" si="4"/>
        <v>83.213520000000003</v>
      </c>
    </row>
    <row r="37" spans="1:11" ht="19.5" customHeight="1" x14ac:dyDescent="0.25">
      <c r="A37" s="50">
        <v>3</v>
      </c>
      <c r="B37" s="52" t="s">
        <v>340</v>
      </c>
      <c r="C37" s="51">
        <v>0.74970000000000003</v>
      </c>
      <c r="D37" s="51">
        <f t="shared" si="2"/>
        <v>0.80517780000000005</v>
      </c>
      <c r="E37" s="51">
        <f t="shared" si="0"/>
        <v>5.5477800000000022E-2</v>
      </c>
      <c r="F37" s="50"/>
      <c r="G37" s="50"/>
      <c r="I37">
        <f t="shared" si="1"/>
        <v>74.97</v>
      </c>
      <c r="J37">
        <f t="shared" si="3"/>
        <v>5.5477800000000004</v>
      </c>
      <c r="K37">
        <f t="shared" si="4"/>
        <v>80.517780000000002</v>
      </c>
    </row>
    <row r="38" spans="1:11" ht="33.75" customHeight="1" x14ac:dyDescent="0.25">
      <c r="A38" s="47" t="s">
        <v>394</v>
      </c>
      <c r="B38" s="49" t="s">
        <v>341</v>
      </c>
      <c r="C38" s="48">
        <v>0.77229999999999999</v>
      </c>
      <c r="D38" s="48">
        <f t="shared" si="2"/>
        <v>0.82945020000000003</v>
      </c>
      <c r="E38" s="48">
        <f t="shared" si="0"/>
        <v>5.715020000000004E-2</v>
      </c>
      <c r="F38" s="108" t="s">
        <v>262</v>
      </c>
      <c r="G38" s="108" t="s">
        <v>371</v>
      </c>
      <c r="I38">
        <f t="shared" si="1"/>
        <v>77.23</v>
      </c>
      <c r="J38">
        <f t="shared" si="3"/>
        <v>5.7150200000000009</v>
      </c>
      <c r="K38">
        <f t="shared" si="4"/>
        <v>82.94502</v>
      </c>
    </row>
    <row r="39" spans="1:11" ht="33.75" customHeight="1" x14ac:dyDescent="0.25">
      <c r="A39" s="47" t="s">
        <v>395</v>
      </c>
      <c r="B39" s="49" t="s">
        <v>342</v>
      </c>
      <c r="C39" s="48">
        <v>0.7419</v>
      </c>
      <c r="D39" s="48">
        <f t="shared" si="2"/>
        <v>0.79680059999999997</v>
      </c>
      <c r="E39" s="48">
        <f t="shared" si="0"/>
        <v>5.4900599999999966E-2</v>
      </c>
      <c r="F39" s="110"/>
      <c r="G39" s="110"/>
      <c r="I39">
        <f t="shared" si="1"/>
        <v>74.19</v>
      </c>
      <c r="J39">
        <f t="shared" si="3"/>
        <v>5.4900599999999997</v>
      </c>
      <c r="K39">
        <f t="shared" si="4"/>
        <v>79.680059999999997</v>
      </c>
    </row>
    <row r="40" spans="1:11" ht="36" customHeight="1" x14ac:dyDescent="0.25">
      <c r="A40" s="47" t="s">
        <v>396</v>
      </c>
      <c r="B40" s="49" t="s">
        <v>343</v>
      </c>
      <c r="C40" s="48">
        <v>0.76649999999999996</v>
      </c>
      <c r="D40" s="48">
        <f t="shared" si="2"/>
        <v>0.82322099999999987</v>
      </c>
      <c r="E40" s="48">
        <f t="shared" si="0"/>
        <v>5.672099999999991E-2</v>
      </c>
      <c r="F40" s="110"/>
      <c r="G40" s="110"/>
      <c r="I40">
        <f t="shared" si="1"/>
        <v>76.649999999999991</v>
      </c>
      <c r="J40">
        <f t="shared" si="3"/>
        <v>5.6720999999999995</v>
      </c>
      <c r="K40">
        <f t="shared" si="4"/>
        <v>82.322099999999992</v>
      </c>
    </row>
    <row r="41" spans="1:11" ht="37.5" customHeight="1" x14ac:dyDescent="0.25">
      <c r="A41" s="47" t="s">
        <v>451</v>
      </c>
      <c r="B41" s="49" t="s">
        <v>344</v>
      </c>
      <c r="C41" s="48">
        <v>0.73119999999999996</v>
      </c>
      <c r="D41" s="48">
        <f t="shared" si="2"/>
        <v>0.78530879999999992</v>
      </c>
      <c r="E41" s="48">
        <f t="shared" si="0"/>
        <v>5.4108799999999957E-2</v>
      </c>
      <c r="F41" s="110"/>
      <c r="G41" s="110"/>
      <c r="I41">
        <f t="shared" si="1"/>
        <v>73.11999999999999</v>
      </c>
      <c r="J41">
        <f t="shared" si="3"/>
        <v>5.4108799999999997</v>
      </c>
      <c r="K41">
        <f t="shared" si="4"/>
        <v>78.530879999999996</v>
      </c>
    </row>
    <row r="42" spans="1:11" ht="33.6" x14ac:dyDescent="0.25">
      <c r="A42" s="47" t="s">
        <v>452</v>
      </c>
      <c r="B42" s="49" t="s">
        <v>345</v>
      </c>
      <c r="C42" s="48">
        <v>0.73650000000000004</v>
      </c>
      <c r="D42" s="48">
        <f t="shared" si="2"/>
        <v>0.79100100000000007</v>
      </c>
      <c r="E42" s="48">
        <f t="shared" si="0"/>
        <v>5.4501000000000022E-2</v>
      </c>
      <c r="F42" s="109"/>
      <c r="G42" s="109"/>
      <c r="I42">
        <f t="shared" si="1"/>
        <v>73.650000000000006</v>
      </c>
      <c r="J42">
        <f t="shared" si="3"/>
        <v>5.4501000000000008</v>
      </c>
      <c r="K42">
        <f t="shared" si="4"/>
        <v>79.100100000000012</v>
      </c>
    </row>
    <row r="43" spans="1:11" ht="19.5" customHeight="1" x14ac:dyDescent="0.25">
      <c r="A43" s="50">
        <v>4</v>
      </c>
      <c r="B43" s="52" t="s">
        <v>346</v>
      </c>
      <c r="C43" s="51">
        <v>0.77090000000000003</v>
      </c>
      <c r="D43" s="51">
        <f t="shared" si="2"/>
        <v>0.82794660000000009</v>
      </c>
      <c r="E43" s="51">
        <f t="shared" si="0"/>
        <v>5.7046600000000058E-2</v>
      </c>
      <c r="F43" s="50"/>
      <c r="G43" s="50"/>
      <c r="I43">
        <f t="shared" si="1"/>
        <v>77.09</v>
      </c>
      <c r="J43">
        <f t="shared" si="3"/>
        <v>5.7046600000000005</v>
      </c>
      <c r="K43">
        <f t="shared" si="4"/>
        <v>82.794660000000007</v>
      </c>
    </row>
    <row r="44" spans="1:11" ht="16.8" x14ac:dyDescent="0.25">
      <c r="A44" s="47" t="s">
        <v>419</v>
      </c>
      <c r="B44" s="49" t="s">
        <v>347</v>
      </c>
      <c r="C44" s="48">
        <v>0.76980000000000004</v>
      </c>
      <c r="D44" s="48">
        <f t="shared" si="2"/>
        <v>0.82676520000000009</v>
      </c>
      <c r="E44" s="48">
        <f t="shared" si="0"/>
        <v>5.6965200000000049E-2</v>
      </c>
      <c r="F44" s="108" t="s">
        <v>262</v>
      </c>
      <c r="G44" s="108" t="s">
        <v>371</v>
      </c>
      <c r="I44">
        <f t="shared" si="1"/>
        <v>76.98</v>
      </c>
      <c r="J44">
        <f t="shared" si="3"/>
        <v>5.6965200000000005</v>
      </c>
      <c r="K44">
        <f t="shared" si="4"/>
        <v>82.676520000000011</v>
      </c>
    </row>
    <row r="45" spans="1:11" ht="35.25" customHeight="1" x14ac:dyDescent="0.25">
      <c r="A45" s="47" t="s">
        <v>420</v>
      </c>
      <c r="B45" s="49" t="s">
        <v>348</v>
      </c>
      <c r="C45" s="48">
        <v>0.77890000000000004</v>
      </c>
      <c r="D45" s="48">
        <f t="shared" si="2"/>
        <v>0.83653860000000013</v>
      </c>
      <c r="E45" s="48">
        <f t="shared" si="0"/>
        <v>5.7638600000000095E-2</v>
      </c>
      <c r="F45" s="110"/>
      <c r="G45" s="110"/>
      <c r="I45">
        <f t="shared" si="1"/>
        <v>77.89</v>
      </c>
      <c r="J45">
        <f t="shared" si="3"/>
        <v>5.7638600000000011</v>
      </c>
      <c r="K45">
        <f t="shared" si="4"/>
        <v>83.653860000000009</v>
      </c>
    </row>
    <row r="46" spans="1:11" ht="33.6" x14ac:dyDescent="0.25">
      <c r="A46" s="47" t="s">
        <v>421</v>
      </c>
      <c r="B46" s="49" t="s">
        <v>349</v>
      </c>
      <c r="C46" s="48">
        <v>0.76390000000000002</v>
      </c>
      <c r="D46" s="48">
        <f t="shared" si="2"/>
        <v>0.82042860000000006</v>
      </c>
      <c r="E46" s="48">
        <f t="shared" si="0"/>
        <v>5.652860000000004E-2</v>
      </c>
      <c r="F46" s="109"/>
      <c r="G46" s="109"/>
      <c r="I46">
        <f t="shared" si="1"/>
        <v>76.39</v>
      </c>
      <c r="J46">
        <f t="shared" si="3"/>
        <v>5.6528600000000004</v>
      </c>
      <c r="K46">
        <f t="shared" si="4"/>
        <v>82.042860000000005</v>
      </c>
    </row>
    <row r="47" spans="1:11" ht="37.5" customHeight="1" x14ac:dyDescent="0.25">
      <c r="A47" s="50">
        <v>5</v>
      </c>
      <c r="B47" s="52" t="s">
        <v>350</v>
      </c>
      <c r="C47" s="51">
        <v>0.749</v>
      </c>
      <c r="D47" s="51">
        <f t="shared" si="2"/>
        <v>0.80442600000000009</v>
      </c>
      <c r="E47" s="51">
        <f t="shared" si="0"/>
        <v>5.5426000000000086E-2</v>
      </c>
      <c r="F47" s="50"/>
      <c r="G47" s="50"/>
      <c r="I47">
        <f t="shared" si="1"/>
        <v>74.900000000000006</v>
      </c>
      <c r="J47">
        <f t="shared" si="3"/>
        <v>5.5426000000000011</v>
      </c>
      <c r="K47">
        <f t="shared" si="4"/>
        <v>80.442600000000013</v>
      </c>
    </row>
    <row r="48" spans="1:11" ht="37.5" customHeight="1" x14ac:dyDescent="0.25">
      <c r="A48" s="47" t="s">
        <v>423</v>
      </c>
      <c r="B48" s="49" t="s">
        <v>351</v>
      </c>
      <c r="C48" s="48">
        <v>0.73980000000000001</v>
      </c>
      <c r="D48" s="48">
        <f t="shared" si="2"/>
        <v>0.79454520000000006</v>
      </c>
      <c r="E48" s="48">
        <f t="shared" si="0"/>
        <v>5.4745200000000049E-2</v>
      </c>
      <c r="F48" s="108" t="s">
        <v>262</v>
      </c>
      <c r="G48" s="108" t="s">
        <v>371</v>
      </c>
      <c r="I48">
        <f t="shared" si="1"/>
        <v>73.98</v>
      </c>
      <c r="J48">
        <f t="shared" si="3"/>
        <v>5.4745200000000009</v>
      </c>
      <c r="K48">
        <f t="shared" si="4"/>
        <v>79.454520000000002</v>
      </c>
    </row>
    <row r="49" spans="1:11" ht="33.6" x14ac:dyDescent="0.25">
      <c r="A49" s="47" t="s">
        <v>424</v>
      </c>
      <c r="B49" s="49" t="s">
        <v>352</v>
      </c>
      <c r="C49" s="48">
        <v>0.76349999999999996</v>
      </c>
      <c r="D49" s="48">
        <f t="shared" si="2"/>
        <v>0.81999899999999992</v>
      </c>
      <c r="E49" s="48">
        <f t="shared" si="0"/>
        <v>5.6498999999999966E-2</v>
      </c>
      <c r="F49" s="110"/>
      <c r="G49" s="110"/>
      <c r="I49">
        <f t="shared" si="1"/>
        <v>76.349999999999994</v>
      </c>
      <c r="J49">
        <f t="shared" si="3"/>
        <v>5.6498999999999997</v>
      </c>
      <c r="K49">
        <f t="shared" si="4"/>
        <v>81.999899999999997</v>
      </c>
    </row>
    <row r="50" spans="1:11" ht="33.6" x14ac:dyDescent="0.25">
      <c r="A50" s="47" t="s">
        <v>425</v>
      </c>
      <c r="B50" s="49" t="s">
        <v>353</v>
      </c>
      <c r="C50" s="48">
        <v>0.74360000000000004</v>
      </c>
      <c r="D50" s="48">
        <f t="shared" si="2"/>
        <v>0.79862639999999996</v>
      </c>
      <c r="E50" s="48">
        <f t="shared" si="0"/>
        <v>5.502639999999992E-2</v>
      </c>
      <c r="F50" s="109"/>
      <c r="G50" s="109"/>
      <c r="I50">
        <f t="shared" si="1"/>
        <v>74.36</v>
      </c>
      <c r="J50">
        <f t="shared" si="3"/>
        <v>5.5026400000000004</v>
      </c>
      <c r="K50">
        <f t="shared" si="4"/>
        <v>79.862639999999999</v>
      </c>
    </row>
    <row r="51" spans="1:11" ht="50.4" x14ac:dyDescent="0.25">
      <c r="A51" s="45"/>
      <c r="B51" s="45" t="s">
        <v>458</v>
      </c>
      <c r="C51" s="46" t="s">
        <v>356</v>
      </c>
      <c r="D51" s="46" t="s">
        <v>358</v>
      </c>
      <c r="E51" s="46"/>
      <c r="F51" s="45"/>
      <c r="G51" s="45"/>
    </row>
    <row r="52" spans="1:11" x14ac:dyDescent="0.25">
      <c r="B52" s="54"/>
    </row>
    <row r="53" spans="1:11" ht="29.25" customHeight="1" x14ac:dyDescent="0.25">
      <c r="B53" s="111" t="s">
        <v>469</v>
      </c>
      <c r="C53" s="111"/>
      <c r="D53" s="111"/>
      <c r="E53" s="111"/>
      <c r="F53" s="111"/>
      <c r="G53" s="111"/>
    </row>
  </sheetData>
  <mergeCells count="24">
    <mergeCell ref="B53:G53"/>
    <mergeCell ref="A2:G2"/>
    <mergeCell ref="A1:G1"/>
    <mergeCell ref="A3:G3"/>
    <mergeCell ref="A4:A5"/>
    <mergeCell ref="B4:B5"/>
    <mergeCell ref="C4:C5"/>
    <mergeCell ref="D4:D5"/>
    <mergeCell ref="E4:E5"/>
    <mergeCell ref="F4:F5"/>
    <mergeCell ref="G4:G5"/>
    <mergeCell ref="F44:F46"/>
    <mergeCell ref="G44:G46"/>
    <mergeCell ref="F48:F50"/>
    <mergeCell ref="G48:G50"/>
    <mergeCell ref="G15:G22"/>
    <mergeCell ref="G24:G25"/>
    <mergeCell ref="F24:F25"/>
    <mergeCell ref="G33:G36"/>
    <mergeCell ref="F38:F42"/>
    <mergeCell ref="G38:G42"/>
    <mergeCell ref="F33:F36"/>
    <mergeCell ref="F28:F31"/>
    <mergeCell ref="G28:G31"/>
  </mergeCells>
  <pageMargins left="0.5" right="0.5" top="0.5" bottom="0.5" header="0.3" footer="0.3"/>
  <pageSetup paperSize="9" scale="60" fitToHeight="0" orientation="landscape" verticalDpi="0"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topLeftCell="A3" zoomScale="70" zoomScaleNormal="70" workbookViewId="0">
      <selection activeCell="A3" sqref="A3:G3"/>
    </sheetView>
  </sheetViews>
  <sheetFormatPr defaultColWidth="9.33203125" defaultRowHeight="16.8" x14ac:dyDescent="0.25"/>
  <cols>
    <col min="1" max="1" width="9.33203125" style="59"/>
    <col min="2" max="2" width="67.6640625" style="59" customWidth="1"/>
    <col min="3" max="3" width="25.6640625" style="59" customWidth="1"/>
    <col min="4" max="4" width="27" style="59" customWidth="1"/>
    <col min="5" max="5" width="28.109375" style="60" customWidth="1"/>
    <col min="6" max="6" width="33.109375" style="61" customWidth="1"/>
    <col min="7" max="7" width="39.109375" style="61" customWidth="1"/>
    <col min="8" max="8" width="9.33203125" style="59" hidden="1" customWidth="1"/>
    <col min="9" max="9" width="13.33203125" style="59" hidden="1" customWidth="1"/>
    <col min="10" max="15" width="9.33203125" style="59" hidden="1" customWidth="1"/>
    <col min="16" max="17" width="9.33203125" style="59" customWidth="1"/>
    <col min="18" max="16384" width="9.33203125" style="59"/>
  </cols>
  <sheetData>
    <row r="1" spans="1:15" ht="16.5" customHeight="1" x14ac:dyDescent="0.25">
      <c r="A1" s="124" t="s">
        <v>450</v>
      </c>
      <c r="B1" s="124"/>
      <c r="C1" s="124"/>
      <c r="D1" s="124"/>
      <c r="E1" s="124"/>
      <c r="F1" s="124"/>
      <c r="G1" s="124"/>
    </row>
    <row r="2" spans="1:15" ht="16.5" customHeight="1" x14ac:dyDescent="0.25">
      <c r="A2" s="124" t="s">
        <v>449</v>
      </c>
      <c r="B2" s="124"/>
      <c r="C2" s="124"/>
      <c r="D2" s="124"/>
      <c r="E2" s="124"/>
      <c r="F2" s="124"/>
      <c r="G2" s="124"/>
    </row>
    <row r="3" spans="1:15" ht="16.5" customHeight="1" x14ac:dyDescent="0.25">
      <c r="A3" s="125" t="s">
        <v>540</v>
      </c>
      <c r="B3" s="125"/>
      <c r="C3" s="125"/>
      <c r="D3" s="125"/>
      <c r="E3" s="125"/>
      <c r="F3" s="125"/>
      <c r="G3" s="125"/>
    </row>
    <row r="4" spans="1:15" x14ac:dyDescent="0.25">
      <c r="A4" s="114" t="s">
        <v>65</v>
      </c>
      <c r="B4" s="114" t="s">
        <v>307</v>
      </c>
      <c r="C4" s="114" t="s">
        <v>456</v>
      </c>
      <c r="D4" s="114" t="s">
        <v>354</v>
      </c>
      <c r="E4" s="126" t="s">
        <v>457</v>
      </c>
      <c r="F4" s="114" t="s">
        <v>263</v>
      </c>
      <c r="G4" s="114" t="s">
        <v>357</v>
      </c>
    </row>
    <row r="5" spans="1:15" x14ac:dyDescent="0.25">
      <c r="A5" s="115"/>
      <c r="B5" s="115"/>
      <c r="C5" s="115"/>
      <c r="D5" s="115"/>
      <c r="E5" s="127"/>
      <c r="F5" s="115"/>
      <c r="G5" s="115"/>
    </row>
    <row r="6" spans="1:15" ht="54" customHeight="1" x14ac:dyDescent="0.25">
      <c r="A6" s="65"/>
      <c r="B6" s="65" t="s">
        <v>436</v>
      </c>
      <c r="C6" s="66" t="s">
        <v>461</v>
      </c>
      <c r="D6" s="66" t="s">
        <v>462</v>
      </c>
      <c r="E6" s="66">
        <v>0.65781399999999479</v>
      </c>
      <c r="F6" s="67"/>
      <c r="G6" s="67"/>
    </row>
    <row r="7" spans="1:15" ht="28.5" customHeight="1" x14ac:dyDescent="0.25">
      <c r="A7" s="68">
        <v>1</v>
      </c>
      <c r="B7" s="69" t="s">
        <v>372</v>
      </c>
      <c r="C7" s="70">
        <v>5.8163999999999998</v>
      </c>
      <c r="D7" s="70">
        <f>SUM(D8:D11)</f>
        <v>5.9037474999999997</v>
      </c>
      <c r="E7" s="70">
        <f t="shared" ref="E7:E43" si="0">D7-C7</f>
        <v>8.7347499999999911E-2</v>
      </c>
      <c r="F7" s="71"/>
      <c r="G7" s="71"/>
      <c r="I7" s="59">
        <f t="shared" ref="I7:I43" si="1">C7*100</f>
        <v>581.64</v>
      </c>
      <c r="J7" s="59">
        <f>(I7*7.4)/100</f>
        <v>43.041360000000005</v>
      </c>
      <c r="K7" s="59">
        <f>I7+J7</f>
        <v>624.68136000000004</v>
      </c>
      <c r="M7" s="59">
        <f t="shared" ref="M7:M43" si="2">(C7*1.5)/100</f>
        <v>8.724599999999999E-2</v>
      </c>
      <c r="O7" s="60">
        <v>5.9036460000000002</v>
      </c>
    </row>
    <row r="8" spans="1:15" ht="28.5" customHeight="1" x14ac:dyDescent="0.25">
      <c r="A8" s="55" t="s">
        <v>374</v>
      </c>
      <c r="B8" s="56" t="s">
        <v>373</v>
      </c>
      <c r="C8" s="58">
        <v>1.0883</v>
      </c>
      <c r="D8" s="58">
        <v>1.1046245000000001</v>
      </c>
      <c r="E8" s="58">
        <f t="shared" si="0"/>
        <v>1.6324500000000075E-2</v>
      </c>
      <c r="F8" s="120" t="s">
        <v>366</v>
      </c>
      <c r="G8" s="120" t="s">
        <v>367</v>
      </c>
      <c r="I8" s="59">
        <f t="shared" si="1"/>
        <v>108.83</v>
      </c>
      <c r="J8" s="59">
        <f t="shared" ref="J8:J41" si="3">(I8*7.4)/100</f>
        <v>8.0534199999999991</v>
      </c>
      <c r="K8" s="59">
        <f t="shared" ref="K8:K43" si="4">I8+J8</f>
        <v>116.88342</v>
      </c>
      <c r="M8" s="59">
        <f t="shared" si="2"/>
        <v>1.6324499999999999E-2</v>
      </c>
      <c r="O8" s="60">
        <v>1.1046245000000001</v>
      </c>
    </row>
    <row r="9" spans="1:15" ht="28.5" customHeight="1" x14ac:dyDescent="0.25">
      <c r="A9" s="55" t="s">
        <v>378</v>
      </c>
      <c r="B9" s="56" t="s">
        <v>375</v>
      </c>
      <c r="C9" s="58">
        <v>1.8706</v>
      </c>
      <c r="D9" s="58">
        <v>1.8986590000000001</v>
      </c>
      <c r="E9" s="58">
        <f t="shared" si="0"/>
        <v>2.8059000000000056E-2</v>
      </c>
      <c r="F9" s="121"/>
      <c r="G9" s="121"/>
      <c r="I9" s="59">
        <f t="shared" si="1"/>
        <v>187.06</v>
      </c>
      <c r="J9" s="59">
        <f t="shared" si="3"/>
        <v>13.842440000000002</v>
      </c>
      <c r="K9" s="59">
        <f t="shared" si="4"/>
        <v>200.90244000000001</v>
      </c>
      <c r="M9" s="59">
        <f t="shared" si="2"/>
        <v>2.8059000000000004E-2</v>
      </c>
      <c r="O9" s="60">
        <v>1.8986590000000001</v>
      </c>
    </row>
    <row r="10" spans="1:15" ht="28.5" customHeight="1" x14ac:dyDescent="0.25">
      <c r="A10" s="55" t="s">
        <v>379</v>
      </c>
      <c r="B10" s="56" t="s">
        <v>376</v>
      </c>
      <c r="C10" s="58">
        <v>1.6278999999999999</v>
      </c>
      <c r="D10" s="58">
        <v>1.6523184999999998</v>
      </c>
      <c r="E10" s="58">
        <f t="shared" si="0"/>
        <v>2.4418499999999899E-2</v>
      </c>
      <c r="F10" s="121"/>
      <c r="G10" s="121"/>
      <c r="I10" s="59">
        <f t="shared" si="1"/>
        <v>162.79</v>
      </c>
      <c r="J10" s="59">
        <f t="shared" si="3"/>
        <v>12.04646</v>
      </c>
      <c r="K10" s="59">
        <f t="shared" si="4"/>
        <v>174.83645999999999</v>
      </c>
      <c r="M10" s="59">
        <f t="shared" si="2"/>
        <v>2.4418499999999996E-2</v>
      </c>
      <c r="O10" s="60">
        <v>1.6523184999999998</v>
      </c>
    </row>
    <row r="11" spans="1:15" ht="28.5" customHeight="1" x14ac:dyDescent="0.25">
      <c r="A11" s="55" t="s">
        <v>380</v>
      </c>
      <c r="B11" s="56" t="s">
        <v>377</v>
      </c>
      <c r="C11" s="58">
        <v>1.2297</v>
      </c>
      <c r="D11" s="58">
        <v>1.2481454999999999</v>
      </c>
      <c r="E11" s="58">
        <f t="shared" si="0"/>
        <v>1.8445499999999893E-2</v>
      </c>
      <c r="F11" s="122"/>
      <c r="G11" s="122"/>
      <c r="I11" s="59">
        <f t="shared" si="1"/>
        <v>122.97</v>
      </c>
      <c r="J11" s="59">
        <f t="shared" si="3"/>
        <v>9.0997800000000009</v>
      </c>
      <c r="K11" s="59">
        <f t="shared" si="4"/>
        <v>132.06978000000001</v>
      </c>
      <c r="M11" s="59">
        <f t="shared" si="2"/>
        <v>1.84455E-2</v>
      </c>
      <c r="O11" s="60">
        <v>1.2481454999999999</v>
      </c>
    </row>
    <row r="12" spans="1:15" ht="33.75" customHeight="1" x14ac:dyDescent="0.25">
      <c r="A12" s="68">
        <v>2</v>
      </c>
      <c r="B12" s="69" t="s">
        <v>381</v>
      </c>
      <c r="C12" s="70">
        <v>5.3385999999999996</v>
      </c>
      <c r="D12" s="70">
        <f>SUM(D13:D16)</f>
        <v>5.4186789999999991</v>
      </c>
      <c r="E12" s="70">
        <f t="shared" si="0"/>
        <v>8.0078999999999567E-2</v>
      </c>
      <c r="F12" s="72"/>
      <c r="G12" s="72"/>
      <c r="I12" s="59">
        <f t="shared" si="1"/>
        <v>533.8599999999999</v>
      </c>
      <c r="J12" s="59">
        <f t="shared" si="3"/>
        <v>39.505639999999993</v>
      </c>
      <c r="K12" s="59">
        <f t="shared" si="4"/>
        <v>573.36563999999987</v>
      </c>
      <c r="M12" s="59">
        <f t="shared" si="2"/>
        <v>8.0078999999999997E-2</v>
      </c>
      <c r="O12" s="60">
        <v>5.4186789999999991</v>
      </c>
    </row>
    <row r="13" spans="1:15" ht="40.5" customHeight="1" x14ac:dyDescent="0.25">
      <c r="A13" s="55" t="s">
        <v>388</v>
      </c>
      <c r="B13" s="56" t="s">
        <v>382</v>
      </c>
      <c r="C13" s="58">
        <v>0.83440000000000003</v>
      </c>
      <c r="D13" s="58">
        <v>0.846916</v>
      </c>
      <c r="E13" s="58">
        <f t="shared" si="0"/>
        <v>1.2515999999999972E-2</v>
      </c>
      <c r="F13" s="55" t="s">
        <v>437</v>
      </c>
      <c r="G13" s="123" t="s">
        <v>367</v>
      </c>
      <c r="I13" s="59">
        <f t="shared" si="1"/>
        <v>83.44</v>
      </c>
      <c r="J13" s="59">
        <f t="shared" si="3"/>
        <v>6.1745600000000005</v>
      </c>
      <c r="K13" s="59">
        <f t="shared" si="4"/>
        <v>89.614559999999997</v>
      </c>
      <c r="M13" s="59">
        <f t="shared" si="2"/>
        <v>1.2516000000000001E-2</v>
      </c>
      <c r="O13" s="60">
        <v>0.846916</v>
      </c>
    </row>
    <row r="14" spans="1:15" ht="40.5" customHeight="1" x14ac:dyDescent="0.25">
      <c r="A14" s="55" t="s">
        <v>389</v>
      </c>
      <c r="B14" s="56" t="s">
        <v>383</v>
      </c>
      <c r="C14" s="58">
        <v>1.8263</v>
      </c>
      <c r="D14" s="58">
        <v>1.8536945</v>
      </c>
      <c r="E14" s="58">
        <f t="shared" si="0"/>
        <v>2.7394499999999988E-2</v>
      </c>
      <c r="F14" s="55" t="s">
        <v>438</v>
      </c>
      <c r="G14" s="123"/>
      <c r="I14" s="59">
        <f t="shared" si="1"/>
        <v>182.63</v>
      </c>
      <c r="J14" s="59">
        <f t="shared" si="3"/>
        <v>13.514620000000001</v>
      </c>
      <c r="K14" s="59">
        <f t="shared" si="4"/>
        <v>196.14462</v>
      </c>
      <c r="M14" s="59">
        <f t="shared" si="2"/>
        <v>2.7394500000000002E-2</v>
      </c>
      <c r="O14" s="60">
        <v>1.8536945</v>
      </c>
    </row>
    <row r="15" spans="1:15" ht="40.5" customHeight="1" x14ac:dyDescent="0.25">
      <c r="A15" s="55" t="s">
        <v>390</v>
      </c>
      <c r="B15" s="56" t="s">
        <v>384</v>
      </c>
      <c r="C15" s="58">
        <v>1.4665999999999999</v>
      </c>
      <c r="D15" s="58">
        <v>1.488599</v>
      </c>
      <c r="E15" s="58">
        <f t="shared" si="0"/>
        <v>2.1999000000000102E-2</v>
      </c>
      <c r="F15" s="55" t="s">
        <v>439</v>
      </c>
      <c r="G15" s="123"/>
      <c r="I15" s="59">
        <f t="shared" si="1"/>
        <v>146.66</v>
      </c>
      <c r="J15" s="59">
        <f t="shared" si="3"/>
        <v>10.85284</v>
      </c>
      <c r="K15" s="59">
        <f t="shared" si="4"/>
        <v>157.51283999999998</v>
      </c>
      <c r="M15" s="59">
        <f t="shared" si="2"/>
        <v>2.1999000000000001E-2</v>
      </c>
      <c r="O15" s="60">
        <v>1.488599</v>
      </c>
    </row>
    <row r="16" spans="1:15" ht="40.5" customHeight="1" x14ac:dyDescent="0.25">
      <c r="A16" s="55" t="s">
        <v>391</v>
      </c>
      <c r="B16" s="56" t="s">
        <v>385</v>
      </c>
      <c r="C16" s="58">
        <v>1.2113</v>
      </c>
      <c r="D16" s="58">
        <v>1.2294695</v>
      </c>
      <c r="E16" s="58">
        <f t="shared" si="0"/>
        <v>1.816949999999995E-2</v>
      </c>
      <c r="F16" s="55" t="s">
        <v>440</v>
      </c>
      <c r="G16" s="123"/>
      <c r="I16" s="59">
        <f t="shared" si="1"/>
        <v>121.13000000000001</v>
      </c>
      <c r="J16" s="59">
        <f t="shared" si="3"/>
        <v>8.9636200000000006</v>
      </c>
      <c r="K16" s="59">
        <f t="shared" si="4"/>
        <v>130.09362000000002</v>
      </c>
      <c r="M16" s="59">
        <f t="shared" si="2"/>
        <v>1.8169500000000002E-2</v>
      </c>
      <c r="O16" s="60">
        <v>1.2294695</v>
      </c>
    </row>
    <row r="17" spans="1:15" ht="28.5" customHeight="1" x14ac:dyDescent="0.25">
      <c r="A17" s="68">
        <v>3</v>
      </c>
      <c r="B17" s="69" t="s">
        <v>386</v>
      </c>
      <c r="C17" s="70">
        <v>4.4798</v>
      </c>
      <c r="D17" s="70">
        <f>SUM(D18:D20)</f>
        <v>4.5468954999999998</v>
      </c>
      <c r="E17" s="70">
        <f t="shared" si="0"/>
        <v>6.7095499999999753E-2</v>
      </c>
      <c r="F17" s="72"/>
      <c r="G17" s="72"/>
      <c r="I17" s="59">
        <f t="shared" si="1"/>
        <v>447.98</v>
      </c>
      <c r="J17" s="59">
        <f t="shared" si="3"/>
        <v>33.15052</v>
      </c>
      <c r="K17" s="59">
        <f t="shared" si="4"/>
        <v>481.13052000000005</v>
      </c>
      <c r="M17" s="59">
        <f t="shared" si="2"/>
        <v>6.7196999999999993E-2</v>
      </c>
      <c r="O17" s="60">
        <v>4.5469970000000002</v>
      </c>
    </row>
    <row r="18" spans="1:15" ht="33" customHeight="1" x14ac:dyDescent="0.25">
      <c r="A18" s="55" t="s">
        <v>394</v>
      </c>
      <c r="B18" s="56" t="s">
        <v>387</v>
      </c>
      <c r="C18" s="58">
        <v>2.0125000000000002</v>
      </c>
      <c r="D18" s="58">
        <v>2.0426875</v>
      </c>
      <c r="E18" s="58">
        <f t="shared" si="0"/>
        <v>3.0187499999999812E-2</v>
      </c>
      <c r="F18" s="116" t="s">
        <v>442</v>
      </c>
      <c r="G18" s="123" t="s">
        <v>441</v>
      </c>
      <c r="I18" s="59">
        <f t="shared" si="1"/>
        <v>201.25000000000003</v>
      </c>
      <c r="J18" s="59">
        <f t="shared" si="3"/>
        <v>14.892500000000002</v>
      </c>
      <c r="K18" s="59">
        <f t="shared" si="4"/>
        <v>216.14250000000004</v>
      </c>
      <c r="M18" s="59">
        <f t="shared" si="2"/>
        <v>3.0187500000000003E-2</v>
      </c>
      <c r="O18" s="60">
        <v>2.0426875</v>
      </c>
    </row>
    <row r="19" spans="1:15" ht="33" customHeight="1" x14ac:dyDescent="0.25">
      <c r="A19" s="55" t="s">
        <v>395</v>
      </c>
      <c r="B19" s="56" t="s">
        <v>392</v>
      </c>
      <c r="C19" s="58">
        <v>0.49969999999999998</v>
      </c>
      <c r="D19" s="58">
        <v>0.50719550000000002</v>
      </c>
      <c r="E19" s="58">
        <f t="shared" si="0"/>
        <v>7.4955000000000438E-3</v>
      </c>
      <c r="F19" s="117"/>
      <c r="G19" s="123"/>
      <c r="I19" s="59">
        <f t="shared" si="1"/>
        <v>49.97</v>
      </c>
      <c r="J19" s="59">
        <f t="shared" si="3"/>
        <v>3.6977800000000003</v>
      </c>
      <c r="K19" s="59">
        <f t="shared" si="4"/>
        <v>53.66778</v>
      </c>
      <c r="M19" s="59">
        <f t="shared" si="2"/>
        <v>7.4954999999999996E-3</v>
      </c>
      <c r="O19" s="60">
        <v>0.50719550000000002</v>
      </c>
    </row>
    <row r="20" spans="1:15" ht="33" customHeight="1" x14ac:dyDescent="0.25">
      <c r="A20" s="55" t="s">
        <v>396</v>
      </c>
      <c r="B20" s="56" t="s">
        <v>393</v>
      </c>
      <c r="C20" s="58">
        <v>1.9675</v>
      </c>
      <c r="D20" s="58">
        <v>1.9970125000000001</v>
      </c>
      <c r="E20" s="58">
        <f t="shared" si="0"/>
        <v>2.9512500000000053E-2</v>
      </c>
      <c r="F20" s="55" t="s">
        <v>266</v>
      </c>
      <c r="G20" s="55" t="s">
        <v>370</v>
      </c>
      <c r="I20" s="59">
        <f t="shared" si="1"/>
        <v>196.75</v>
      </c>
      <c r="J20" s="59">
        <f t="shared" si="3"/>
        <v>14.5595</v>
      </c>
      <c r="K20" s="59">
        <f t="shared" si="4"/>
        <v>211.30950000000001</v>
      </c>
      <c r="M20" s="59">
        <f t="shared" si="2"/>
        <v>2.9512500000000001E-2</v>
      </c>
      <c r="O20" s="60">
        <v>1.9970125000000001</v>
      </c>
    </row>
    <row r="21" spans="1:15" ht="28.5" customHeight="1" x14ac:dyDescent="0.25">
      <c r="A21" s="68">
        <v>4</v>
      </c>
      <c r="B21" s="69" t="s">
        <v>397</v>
      </c>
      <c r="C21" s="70">
        <v>6.7476000000000003</v>
      </c>
      <c r="D21" s="70">
        <f>SUM(D22:D25)</f>
        <v>6.8488139999999991</v>
      </c>
      <c r="E21" s="70">
        <f t="shared" si="0"/>
        <v>0.1012139999999988</v>
      </c>
      <c r="F21" s="72"/>
      <c r="G21" s="72"/>
      <c r="I21" s="59">
        <f t="shared" si="1"/>
        <v>674.76</v>
      </c>
      <c r="J21" s="59">
        <f t="shared" si="3"/>
        <v>49.93224</v>
      </c>
      <c r="K21" s="59">
        <f t="shared" si="4"/>
        <v>724.69223999999997</v>
      </c>
      <c r="M21" s="59">
        <f t="shared" si="2"/>
        <v>0.10121400000000001</v>
      </c>
      <c r="O21" s="60">
        <v>6.848814</v>
      </c>
    </row>
    <row r="22" spans="1:15" ht="40.5" customHeight="1" x14ac:dyDescent="0.25">
      <c r="A22" s="55" t="s">
        <v>419</v>
      </c>
      <c r="B22" s="56" t="s">
        <v>398</v>
      </c>
      <c r="C22" s="58">
        <v>1.6225000000000001</v>
      </c>
      <c r="D22" s="58">
        <v>1.6468375</v>
      </c>
      <c r="E22" s="58">
        <f t="shared" si="0"/>
        <v>2.4337499999999901E-2</v>
      </c>
      <c r="F22" s="55" t="s">
        <v>442</v>
      </c>
      <c r="G22" s="55" t="s">
        <v>441</v>
      </c>
      <c r="I22" s="59">
        <f t="shared" si="1"/>
        <v>162.25</v>
      </c>
      <c r="J22" s="59">
        <f t="shared" si="3"/>
        <v>12.006500000000001</v>
      </c>
      <c r="K22" s="59">
        <f t="shared" si="4"/>
        <v>174.25649999999999</v>
      </c>
      <c r="M22" s="59">
        <f t="shared" si="2"/>
        <v>2.4337499999999998E-2</v>
      </c>
      <c r="O22" s="60">
        <v>1.6468375</v>
      </c>
    </row>
    <row r="23" spans="1:15" ht="40.5" customHeight="1" x14ac:dyDescent="0.25">
      <c r="A23" s="55" t="s">
        <v>420</v>
      </c>
      <c r="B23" s="56" t="s">
        <v>399</v>
      </c>
      <c r="C23" s="58">
        <v>2.0347</v>
      </c>
      <c r="D23" s="58">
        <v>2.0652205000000001</v>
      </c>
      <c r="E23" s="58">
        <f t="shared" si="0"/>
        <v>3.0520500000000172E-2</v>
      </c>
      <c r="F23" s="55" t="s">
        <v>442</v>
      </c>
      <c r="G23" s="55" t="s">
        <v>443</v>
      </c>
      <c r="I23" s="59">
        <f t="shared" si="1"/>
        <v>203.47</v>
      </c>
      <c r="J23" s="59">
        <f t="shared" si="3"/>
        <v>15.056780000000002</v>
      </c>
      <c r="K23" s="59">
        <f t="shared" si="4"/>
        <v>218.52678</v>
      </c>
      <c r="M23" s="59">
        <f t="shared" si="2"/>
        <v>3.0520499999999999E-2</v>
      </c>
      <c r="O23" s="60">
        <v>2.0652205000000001</v>
      </c>
    </row>
    <row r="24" spans="1:15" ht="40.5" customHeight="1" x14ac:dyDescent="0.25">
      <c r="A24" s="55" t="s">
        <v>421</v>
      </c>
      <c r="B24" s="56" t="s">
        <v>400</v>
      </c>
      <c r="C24" s="58">
        <v>1.1395</v>
      </c>
      <c r="D24" s="58">
        <v>1.1565924999999999</v>
      </c>
      <c r="E24" s="58">
        <f t="shared" si="0"/>
        <v>1.7092499999999955E-2</v>
      </c>
      <c r="F24" s="55" t="s">
        <v>261</v>
      </c>
      <c r="G24" s="55" t="s">
        <v>444</v>
      </c>
      <c r="I24" s="59">
        <f t="shared" si="1"/>
        <v>113.94999999999999</v>
      </c>
      <c r="J24" s="59">
        <f t="shared" si="3"/>
        <v>8.4322999999999997</v>
      </c>
      <c r="K24" s="59">
        <f t="shared" si="4"/>
        <v>122.38229999999999</v>
      </c>
      <c r="M24" s="59">
        <f t="shared" si="2"/>
        <v>1.70925E-2</v>
      </c>
      <c r="O24" s="60">
        <v>1.1565924999999999</v>
      </c>
    </row>
    <row r="25" spans="1:15" ht="40.5" customHeight="1" x14ac:dyDescent="0.25">
      <c r="A25" s="55" t="s">
        <v>422</v>
      </c>
      <c r="B25" s="56" t="s">
        <v>401</v>
      </c>
      <c r="C25" s="58">
        <v>1.9509000000000001</v>
      </c>
      <c r="D25" s="58">
        <v>1.9801635000000002</v>
      </c>
      <c r="E25" s="58">
        <f t="shared" si="0"/>
        <v>2.9263500000000109E-2</v>
      </c>
      <c r="F25" s="55" t="s">
        <v>442</v>
      </c>
      <c r="G25" s="55" t="s">
        <v>441</v>
      </c>
      <c r="I25" s="59">
        <f t="shared" si="1"/>
        <v>195.09</v>
      </c>
      <c r="J25" s="59">
        <f t="shared" si="3"/>
        <v>14.436660000000002</v>
      </c>
      <c r="K25" s="59">
        <f t="shared" si="4"/>
        <v>209.52665999999999</v>
      </c>
      <c r="M25" s="59">
        <f t="shared" si="2"/>
        <v>2.9263500000000001E-2</v>
      </c>
      <c r="O25" s="60">
        <v>1.9801635000000002</v>
      </c>
    </row>
    <row r="26" spans="1:15" ht="28.5" customHeight="1" x14ac:dyDescent="0.25">
      <c r="A26" s="68">
        <v>5</v>
      </c>
      <c r="B26" s="69" t="s">
        <v>402</v>
      </c>
      <c r="C26" s="70">
        <v>7.2626999999999997</v>
      </c>
      <c r="D26" s="70">
        <f>SUM(D27:D29)</f>
        <v>7.3716404999999998</v>
      </c>
      <c r="E26" s="70">
        <f t="shared" si="0"/>
        <v>0.10894050000000011</v>
      </c>
      <c r="F26" s="72"/>
      <c r="G26" s="72"/>
      <c r="I26" s="59">
        <f t="shared" si="1"/>
        <v>726.27</v>
      </c>
      <c r="J26" s="59">
        <f t="shared" si="3"/>
        <v>53.743980000000001</v>
      </c>
      <c r="K26" s="59">
        <f t="shared" si="4"/>
        <v>780.01397999999995</v>
      </c>
      <c r="M26" s="59">
        <f t="shared" si="2"/>
        <v>0.1089405</v>
      </c>
      <c r="O26" s="60">
        <v>7.3716404999999998</v>
      </c>
    </row>
    <row r="27" spans="1:15" ht="40.5" customHeight="1" x14ac:dyDescent="0.25">
      <c r="A27" s="55" t="s">
        <v>423</v>
      </c>
      <c r="B27" s="56" t="s">
        <v>403</v>
      </c>
      <c r="C27" s="58">
        <v>2.5001000000000002</v>
      </c>
      <c r="D27" s="58">
        <v>2.5376015000000001</v>
      </c>
      <c r="E27" s="58">
        <f t="shared" si="0"/>
        <v>3.7501499999999854E-2</v>
      </c>
      <c r="F27" s="55" t="s">
        <v>266</v>
      </c>
      <c r="G27" s="55" t="s">
        <v>370</v>
      </c>
      <c r="I27" s="59">
        <f t="shared" si="1"/>
        <v>250.01000000000002</v>
      </c>
      <c r="J27" s="59">
        <f t="shared" si="3"/>
        <v>18.500740000000004</v>
      </c>
      <c r="K27" s="59">
        <f t="shared" si="4"/>
        <v>268.51074</v>
      </c>
      <c r="M27" s="59">
        <f t="shared" si="2"/>
        <v>3.7501500000000007E-2</v>
      </c>
      <c r="O27" s="60">
        <v>2.5376015000000001</v>
      </c>
    </row>
    <row r="28" spans="1:15" ht="40.5" customHeight="1" x14ac:dyDescent="0.25">
      <c r="A28" s="55" t="s">
        <v>424</v>
      </c>
      <c r="B28" s="56" t="s">
        <v>404</v>
      </c>
      <c r="C28" s="58">
        <v>2.3155999999999999</v>
      </c>
      <c r="D28" s="58">
        <v>2.3503339999999997</v>
      </c>
      <c r="E28" s="58">
        <f t="shared" si="0"/>
        <v>3.4733999999999821E-2</v>
      </c>
      <c r="F28" s="55" t="s">
        <v>445</v>
      </c>
      <c r="G28" s="55" t="s">
        <v>370</v>
      </c>
      <c r="I28" s="59">
        <f t="shared" si="1"/>
        <v>231.56</v>
      </c>
      <c r="J28" s="59">
        <f t="shared" si="3"/>
        <v>17.135440000000003</v>
      </c>
      <c r="K28" s="59">
        <f t="shared" si="4"/>
        <v>248.69544000000002</v>
      </c>
      <c r="M28" s="59">
        <f t="shared" si="2"/>
        <v>3.4734000000000001E-2</v>
      </c>
      <c r="O28" s="60">
        <v>2.3503339999999997</v>
      </c>
    </row>
    <row r="29" spans="1:15" ht="40.5" customHeight="1" x14ac:dyDescent="0.25">
      <c r="A29" s="55" t="s">
        <v>425</v>
      </c>
      <c r="B29" s="56" t="s">
        <v>405</v>
      </c>
      <c r="C29" s="58">
        <v>2.4470000000000001</v>
      </c>
      <c r="D29" s="58">
        <v>2.4837050000000001</v>
      </c>
      <c r="E29" s="58">
        <f t="shared" si="0"/>
        <v>3.6704999999999988E-2</v>
      </c>
      <c r="F29" s="55" t="s">
        <v>262</v>
      </c>
      <c r="G29" s="55" t="s">
        <v>370</v>
      </c>
      <c r="I29" s="59">
        <f t="shared" si="1"/>
        <v>244.70000000000002</v>
      </c>
      <c r="J29" s="59">
        <f t="shared" si="3"/>
        <v>18.107800000000001</v>
      </c>
      <c r="K29" s="59">
        <f t="shared" si="4"/>
        <v>262.80780000000004</v>
      </c>
      <c r="M29" s="59">
        <f t="shared" si="2"/>
        <v>3.6705000000000002E-2</v>
      </c>
      <c r="O29" s="60">
        <v>2.4837050000000001</v>
      </c>
    </row>
    <row r="30" spans="1:15" ht="28.5" customHeight="1" x14ac:dyDescent="0.25">
      <c r="A30" s="68">
        <v>6</v>
      </c>
      <c r="B30" s="69" t="s">
        <v>406</v>
      </c>
      <c r="C30" s="70">
        <v>7.7903000000000002</v>
      </c>
      <c r="D30" s="70">
        <f>SUM(D31:D34)</f>
        <v>7.9071544999999999</v>
      </c>
      <c r="E30" s="70">
        <f t="shared" si="0"/>
        <v>0.11685449999999964</v>
      </c>
      <c r="F30" s="72"/>
      <c r="G30" s="72"/>
      <c r="I30" s="59">
        <f t="shared" si="1"/>
        <v>779.03</v>
      </c>
      <c r="J30" s="59">
        <f t="shared" si="3"/>
        <v>57.648220000000002</v>
      </c>
      <c r="K30" s="59">
        <f t="shared" si="4"/>
        <v>836.67822000000001</v>
      </c>
      <c r="M30" s="59">
        <f t="shared" si="2"/>
        <v>0.1168545</v>
      </c>
      <c r="O30" s="60">
        <v>7.9071544999999999</v>
      </c>
    </row>
    <row r="31" spans="1:15" ht="33.75" customHeight="1" x14ac:dyDescent="0.25">
      <c r="A31" s="55" t="s">
        <v>426</v>
      </c>
      <c r="B31" s="56" t="s">
        <v>407</v>
      </c>
      <c r="C31" s="58">
        <v>1.9000999999999999</v>
      </c>
      <c r="D31" s="58">
        <v>1.9286014999999999</v>
      </c>
      <c r="E31" s="58">
        <f t="shared" si="0"/>
        <v>2.8501499999999957E-2</v>
      </c>
      <c r="F31" s="55" t="s">
        <v>360</v>
      </c>
      <c r="G31" s="55" t="s">
        <v>370</v>
      </c>
      <c r="I31" s="59">
        <f t="shared" si="1"/>
        <v>190.01</v>
      </c>
      <c r="J31" s="59">
        <f t="shared" si="3"/>
        <v>14.060740000000001</v>
      </c>
      <c r="K31" s="59">
        <f t="shared" si="4"/>
        <v>204.07074</v>
      </c>
      <c r="M31" s="59">
        <f t="shared" si="2"/>
        <v>2.8501499999999999E-2</v>
      </c>
      <c r="O31" s="60">
        <v>1.9286014999999999</v>
      </c>
    </row>
    <row r="32" spans="1:15" ht="40.5" customHeight="1" x14ac:dyDescent="0.25">
      <c r="A32" s="55" t="s">
        <v>427</v>
      </c>
      <c r="B32" s="56" t="s">
        <v>408</v>
      </c>
      <c r="C32" s="58">
        <v>1.9722999999999999</v>
      </c>
      <c r="D32" s="58">
        <v>2.0018845000000001</v>
      </c>
      <c r="E32" s="58">
        <f t="shared" si="0"/>
        <v>2.9584500000000125E-2</v>
      </c>
      <c r="F32" s="55" t="s">
        <v>446</v>
      </c>
      <c r="G32" s="55" t="s">
        <v>370</v>
      </c>
      <c r="I32" s="59">
        <f t="shared" si="1"/>
        <v>197.23</v>
      </c>
      <c r="J32" s="59">
        <f t="shared" si="3"/>
        <v>14.59502</v>
      </c>
      <c r="K32" s="59">
        <f t="shared" si="4"/>
        <v>211.82501999999999</v>
      </c>
      <c r="M32" s="59">
        <f t="shared" si="2"/>
        <v>2.95845E-2</v>
      </c>
      <c r="O32" s="60">
        <v>2.0018845000000001</v>
      </c>
    </row>
    <row r="33" spans="1:15" ht="50.4" x14ac:dyDescent="0.25">
      <c r="A33" s="55" t="s">
        <v>428</v>
      </c>
      <c r="B33" s="56" t="s">
        <v>409</v>
      </c>
      <c r="C33" s="58">
        <v>1.9165000000000001</v>
      </c>
      <c r="D33" s="58">
        <v>1.9452475</v>
      </c>
      <c r="E33" s="58">
        <f t="shared" si="0"/>
        <v>2.8747499999999926E-2</v>
      </c>
      <c r="F33" s="55" t="s">
        <v>465</v>
      </c>
      <c r="G33" s="55" t="s">
        <v>370</v>
      </c>
      <c r="I33" s="59">
        <f t="shared" si="1"/>
        <v>191.65</v>
      </c>
      <c r="J33" s="59">
        <f t="shared" si="3"/>
        <v>14.1821</v>
      </c>
      <c r="K33" s="59">
        <f t="shared" si="4"/>
        <v>205.8321</v>
      </c>
      <c r="M33" s="59">
        <f t="shared" si="2"/>
        <v>2.8747500000000002E-2</v>
      </c>
      <c r="O33" s="60">
        <v>1.9452475</v>
      </c>
    </row>
    <row r="34" spans="1:15" ht="33.75" customHeight="1" x14ac:dyDescent="0.25">
      <c r="A34" s="55" t="s">
        <v>429</v>
      </c>
      <c r="B34" s="56" t="s">
        <v>410</v>
      </c>
      <c r="C34" s="58">
        <v>2.0013999999999998</v>
      </c>
      <c r="D34" s="58">
        <v>2.0314209999999999</v>
      </c>
      <c r="E34" s="58">
        <f t="shared" si="0"/>
        <v>3.0021000000000075E-2</v>
      </c>
      <c r="F34" s="55" t="s">
        <v>361</v>
      </c>
      <c r="G34" s="55" t="s">
        <v>370</v>
      </c>
      <c r="I34" s="59">
        <f t="shared" si="1"/>
        <v>200.14</v>
      </c>
      <c r="J34" s="59">
        <f t="shared" si="3"/>
        <v>14.810360000000001</v>
      </c>
      <c r="K34" s="59">
        <f t="shared" si="4"/>
        <v>214.95035999999999</v>
      </c>
      <c r="M34" s="59">
        <f t="shared" si="2"/>
        <v>3.0020999999999996E-2</v>
      </c>
      <c r="O34" s="60">
        <v>2.0314209999999999</v>
      </c>
    </row>
    <row r="35" spans="1:15" ht="28.5" customHeight="1" x14ac:dyDescent="0.25">
      <c r="A35" s="68">
        <v>7</v>
      </c>
      <c r="B35" s="69" t="s">
        <v>411</v>
      </c>
      <c r="C35" s="70">
        <v>3.4365000000000001</v>
      </c>
      <c r="D35" s="70">
        <f>SUM(D36:D38)</f>
        <v>3.4881490000000004</v>
      </c>
      <c r="E35" s="70">
        <f t="shared" si="0"/>
        <v>5.1649000000000278E-2</v>
      </c>
      <c r="F35" s="72"/>
      <c r="G35" s="72"/>
      <c r="I35" s="59">
        <f t="shared" si="1"/>
        <v>343.65000000000003</v>
      </c>
      <c r="J35" s="59">
        <f t="shared" si="3"/>
        <v>25.430100000000003</v>
      </c>
      <c r="K35" s="59">
        <f t="shared" si="4"/>
        <v>369.08010000000002</v>
      </c>
      <c r="M35" s="59">
        <f t="shared" si="2"/>
        <v>5.1547499999999996E-2</v>
      </c>
      <c r="O35" s="60">
        <v>3.4880475</v>
      </c>
    </row>
    <row r="36" spans="1:15" ht="33.75" customHeight="1" x14ac:dyDescent="0.25">
      <c r="A36" s="55" t="s">
        <v>430</v>
      </c>
      <c r="B36" s="56" t="s">
        <v>412</v>
      </c>
      <c r="C36" s="58">
        <v>0.96289999999999998</v>
      </c>
      <c r="D36" s="58">
        <v>0.97734350000000003</v>
      </c>
      <c r="E36" s="58">
        <f t="shared" si="0"/>
        <v>1.4443500000000054E-2</v>
      </c>
      <c r="F36" s="116" t="s">
        <v>445</v>
      </c>
      <c r="G36" s="116" t="s">
        <v>370</v>
      </c>
      <c r="I36" s="59">
        <f t="shared" si="1"/>
        <v>96.289999999999992</v>
      </c>
      <c r="J36" s="59">
        <f t="shared" si="3"/>
        <v>7.1254599999999995</v>
      </c>
      <c r="K36" s="59">
        <f t="shared" si="4"/>
        <v>103.41546</v>
      </c>
      <c r="M36" s="59">
        <f t="shared" si="2"/>
        <v>1.44435E-2</v>
      </c>
      <c r="O36" s="60">
        <v>0.97734350000000003</v>
      </c>
    </row>
    <row r="37" spans="1:15" ht="33.75" customHeight="1" x14ac:dyDescent="0.25">
      <c r="A37" s="55" t="s">
        <v>431</v>
      </c>
      <c r="B37" s="56" t="s">
        <v>413</v>
      </c>
      <c r="C37" s="58">
        <v>1.9025000000000001</v>
      </c>
      <c r="D37" s="58">
        <v>1.9310375000000002</v>
      </c>
      <c r="E37" s="58">
        <f t="shared" si="0"/>
        <v>2.8537500000000104E-2</v>
      </c>
      <c r="F37" s="118"/>
      <c r="G37" s="118"/>
      <c r="I37" s="59">
        <f t="shared" si="1"/>
        <v>190.25</v>
      </c>
      <c r="J37" s="59">
        <f t="shared" si="3"/>
        <v>14.078500000000002</v>
      </c>
      <c r="K37" s="59">
        <f t="shared" si="4"/>
        <v>204.32849999999999</v>
      </c>
      <c r="M37" s="59">
        <f t="shared" si="2"/>
        <v>2.8537500000000004E-2</v>
      </c>
      <c r="O37" s="60">
        <v>1.9310375000000002</v>
      </c>
    </row>
    <row r="38" spans="1:15" ht="33.75" customHeight="1" x14ac:dyDescent="0.25">
      <c r="A38" s="55" t="s">
        <v>432</v>
      </c>
      <c r="B38" s="56" t="s">
        <v>414</v>
      </c>
      <c r="C38" s="58">
        <v>0.57120000000000004</v>
      </c>
      <c r="D38" s="58">
        <v>0.57976800000000006</v>
      </c>
      <c r="E38" s="58">
        <f t="shared" si="0"/>
        <v>8.56800000000002E-3</v>
      </c>
      <c r="F38" s="117"/>
      <c r="G38" s="117"/>
      <c r="I38" s="59">
        <f t="shared" si="1"/>
        <v>57.120000000000005</v>
      </c>
      <c r="J38" s="59">
        <f t="shared" si="3"/>
        <v>4.2268800000000004</v>
      </c>
      <c r="K38" s="59">
        <f t="shared" si="4"/>
        <v>61.346880000000006</v>
      </c>
      <c r="M38" s="59">
        <f t="shared" si="2"/>
        <v>8.5679999999999992E-3</v>
      </c>
      <c r="O38" s="60">
        <v>0.57976800000000006</v>
      </c>
    </row>
    <row r="39" spans="1:15" ht="28.5" customHeight="1" x14ac:dyDescent="0.25">
      <c r="A39" s="68">
        <v>8</v>
      </c>
      <c r="B39" s="69" t="s">
        <v>415</v>
      </c>
      <c r="C39" s="70">
        <v>2.9756</v>
      </c>
      <c r="D39" s="70">
        <f>SUM(D40:D42)</f>
        <v>3.0202340000000003</v>
      </c>
      <c r="E39" s="70">
        <f t="shared" si="0"/>
        <v>4.4634000000000285E-2</v>
      </c>
      <c r="F39" s="72"/>
      <c r="G39" s="72"/>
      <c r="I39" s="59">
        <f t="shared" si="1"/>
        <v>297.56</v>
      </c>
      <c r="J39" s="59">
        <f t="shared" si="3"/>
        <v>22.019439999999999</v>
      </c>
      <c r="K39" s="59">
        <f t="shared" si="4"/>
        <v>319.57943999999998</v>
      </c>
      <c r="M39" s="59">
        <f t="shared" si="2"/>
        <v>4.4634E-2</v>
      </c>
      <c r="O39" s="60">
        <v>3.0202339999999999</v>
      </c>
    </row>
    <row r="40" spans="1:15" ht="40.5" customHeight="1" x14ac:dyDescent="0.25">
      <c r="A40" s="55" t="s">
        <v>433</v>
      </c>
      <c r="B40" s="56" t="s">
        <v>416</v>
      </c>
      <c r="C40" s="58">
        <v>0.44600000000000001</v>
      </c>
      <c r="D40" s="58">
        <v>0.45268999999999998</v>
      </c>
      <c r="E40" s="58">
        <f t="shared" si="0"/>
        <v>6.6899999999999737E-3</v>
      </c>
      <c r="F40" s="116" t="s">
        <v>271</v>
      </c>
      <c r="G40" s="55" t="s">
        <v>441</v>
      </c>
      <c r="I40" s="59">
        <f t="shared" si="1"/>
        <v>44.6</v>
      </c>
      <c r="J40" s="59">
        <f t="shared" si="3"/>
        <v>3.3004000000000002</v>
      </c>
      <c r="K40" s="59">
        <f t="shared" si="4"/>
        <v>47.900400000000005</v>
      </c>
      <c r="M40" s="59">
        <f t="shared" si="2"/>
        <v>6.6900000000000006E-3</v>
      </c>
      <c r="O40" s="60">
        <v>0.45268999999999998</v>
      </c>
    </row>
    <row r="41" spans="1:15" ht="40.5" customHeight="1" x14ac:dyDescent="0.25">
      <c r="A41" s="55" t="s">
        <v>434</v>
      </c>
      <c r="B41" s="56" t="s">
        <v>417</v>
      </c>
      <c r="C41" s="58">
        <v>2.1387</v>
      </c>
      <c r="D41" s="58">
        <v>2.1707805000000002</v>
      </c>
      <c r="E41" s="58">
        <f t="shared" si="0"/>
        <v>3.2080500000000178E-2</v>
      </c>
      <c r="F41" s="118"/>
      <c r="G41" s="55" t="s">
        <v>447</v>
      </c>
      <c r="I41" s="59">
        <f t="shared" si="1"/>
        <v>213.87</v>
      </c>
      <c r="J41" s="59">
        <f t="shared" si="3"/>
        <v>15.826380000000002</v>
      </c>
      <c r="K41" s="59">
        <f t="shared" si="4"/>
        <v>229.69638</v>
      </c>
      <c r="M41" s="59">
        <f t="shared" si="2"/>
        <v>3.2080499999999998E-2</v>
      </c>
      <c r="O41" s="60">
        <v>2.1707805000000002</v>
      </c>
    </row>
    <row r="42" spans="1:15" ht="40.5" customHeight="1" x14ac:dyDescent="0.25">
      <c r="A42" s="55" t="s">
        <v>435</v>
      </c>
      <c r="B42" s="56" t="s">
        <v>418</v>
      </c>
      <c r="C42" s="58">
        <v>0.39090000000000003</v>
      </c>
      <c r="D42" s="58">
        <v>0.39676350000000005</v>
      </c>
      <c r="E42" s="58">
        <f t="shared" si="0"/>
        <v>5.8635000000000215E-3</v>
      </c>
      <c r="F42" s="57" t="s">
        <v>262</v>
      </c>
      <c r="G42" s="55" t="s">
        <v>441</v>
      </c>
      <c r="I42" s="59">
        <f t="shared" si="1"/>
        <v>39.090000000000003</v>
      </c>
      <c r="J42" s="59">
        <f>(I42*7.4)/100</f>
        <v>2.8926600000000002</v>
      </c>
      <c r="K42" s="59">
        <f>I42+J42</f>
        <v>41.982660000000003</v>
      </c>
      <c r="M42" s="59">
        <f>(C42*1.5)/100</f>
        <v>5.8635000000000007E-3</v>
      </c>
      <c r="O42" s="60">
        <v>0.39676350000000005</v>
      </c>
    </row>
    <row r="43" spans="1:15" ht="25.5" customHeight="1" x14ac:dyDescent="0.25">
      <c r="A43" s="73"/>
      <c r="B43" s="74" t="s">
        <v>436</v>
      </c>
      <c r="C43" s="75">
        <v>43.847499999999997</v>
      </c>
      <c r="D43" s="75">
        <f>D39+D35+D30+D26+D21+D17+D12+D7</f>
        <v>44.505313999999991</v>
      </c>
      <c r="E43" s="66">
        <f t="shared" si="0"/>
        <v>0.65781399999999479</v>
      </c>
      <c r="F43" s="76"/>
      <c r="G43" s="76"/>
      <c r="I43" s="59">
        <f t="shared" si="1"/>
        <v>4384.75</v>
      </c>
      <c r="J43" s="59">
        <f>(I43*7.4)/100</f>
        <v>324.47149999999999</v>
      </c>
      <c r="K43" s="59">
        <f t="shared" si="4"/>
        <v>4709.2214999999997</v>
      </c>
      <c r="M43" s="59">
        <f t="shared" si="2"/>
        <v>0.65771249999999992</v>
      </c>
      <c r="O43" s="60">
        <v>44.505212499999999</v>
      </c>
    </row>
    <row r="45" spans="1:15" x14ac:dyDescent="0.25">
      <c r="A45" s="119" t="s">
        <v>468</v>
      </c>
      <c r="B45" s="119"/>
      <c r="C45" s="119"/>
      <c r="D45" s="119"/>
      <c r="E45" s="119"/>
      <c r="F45" s="119"/>
      <c r="G45" s="119"/>
    </row>
    <row r="46" spans="1:15" x14ac:dyDescent="0.25">
      <c r="G46" s="62"/>
    </row>
    <row r="47" spans="1:15" x14ac:dyDescent="0.25">
      <c r="D47" s="60"/>
    </row>
  </sheetData>
  <mergeCells count="19">
    <mergeCell ref="A1:G1"/>
    <mergeCell ref="A2:G2"/>
    <mergeCell ref="A3:G3"/>
    <mergeCell ref="A4:A5"/>
    <mergeCell ref="B4:B5"/>
    <mergeCell ref="C4:C5"/>
    <mergeCell ref="D4:D5"/>
    <mergeCell ref="E4:E5"/>
    <mergeCell ref="F4:F5"/>
    <mergeCell ref="G4:G5"/>
    <mergeCell ref="F18:F19"/>
    <mergeCell ref="F36:F38"/>
    <mergeCell ref="G36:G38"/>
    <mergeCell ref="A45:G45"/>
    <mergeCell ref="F8:F11"/>
    <mergeCell ref="G8:G11"/>
    <mergeCell ref="F40:F41"/>
    <mergeCell ref="G13:G16"/>
    <mergeCell ref="G18:G19"/>
  </mergeCells>
  <pageMargins left="0.5" right="0.25" top="0.5" bottom="0.5" header="0.3" footer="0.3"/>
  <pageSetup paperSize="9" scale="67" fitToHeight="0" orientation="landscape" verticalDpi="0" r:id="rId1"/>
  <headerFooter>
    <oddHeader>&amp;C&amp;N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PL 1_Chỉ số PAR INDEX</vt:lpstr>
      <vt:lpstr>PL 2_Chỉ số SIPAS</vt:lpstr>
      <vt:lpstr>PL 3_Chỉ số PAPI</vt:lpstr>
      <vt:lpstr>'PL 1_Chỉ số PAR INDEX'!Print_Titles</vt:lpstr>
      <vt:lpstr>'PL 2_Chỉ số SIPAS'!Print_Titles</vt:lpstr>
      <vt:lpstr>'PL 3_Chỉ số PAPI'!Print_Titles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2023-06-12T07:40:17Z</cp:lastPrinted>
  <dcterms:created xsi:type="dcterms:W3CDTF">2020-12-09T05:28:08Z</dcterms:created>
  <dcterms:modified xsi:type="dcterms:W3CDTF">2023-06-24T02:04:07Z</dcterms:modified>
</cp:coreProperties>
</file>